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0730" windowHeight="9975"/>
  </bookViews>
  <sheets>
    <sheet name="INPUTS" sheetId="1" r:id="rId1"/>
    <sheet name="RESULTS" sheetId="2" r:id="rId2"/>
    <sheet name="TABLES" sheetId="3" r:id="rId3"/>
  </sheets>
  <calcPr calcId="124519"/>
</workbook>
</file>

<file path=xl/calcChain.xml><?xml version="1.0" encoding="utf-8"?>
<calcChain xmlns="http://schemas.openxmlformats.org/spreadsheetml/2006/main">
  <c r="L10" i="2"/>
  <c r="E27"/>
  <c r="E29" s="1"/>
  <c r="E8"/>
  <c r="E9" s="1"/>
  <c r="E21" s="1"/>
  <c r="E6"/>
  <c r="F6" s="1"/>
  <c r="E10" l="1"/>
  <c r="E16"/>
  <c r="E13" l="1"/>
  <c r="E14" s="1"/>
  <c r="E18" s="1"/>
  <c r="E23" s="1"/>
  <c r="E25" s="1"/>
  <c r="L15" s="1"/>
  <c r="E12"/>
  <c r="E19" l="1"/>
  <c r="L14" s="1"/>
  <c r="G21"/>
</calcChain>
</file>

<file path=xl/sharedStrings.xml><?xml version="1.0" encoding="utf-8"?>
<sst xmlns="http://schemas.openxmlformats.org/spreadsheetml/2006/main" count="112" uniqueCount="59">
  <si>
    <t>DESIGN OF ONE WAY SLAB</t>
  </si>
  <si>
    <t>INPUTS</t>
  </si>
  <si>
    <t>Fck</t>
  </si>
  <si>
    <t>Fy</t>
  </si>
  <si>
    <t>wall thickness</t>
  </si>
  <si>
    <t>live load</t>
  </si>
  <si>
    <t>finishing load</t>
  </si>
  <si>
    <t>=</t>
  </si>
  <si>
    <t>N/sq mm</t>
  </si>
  <si>
    <t>m</t>
  </si>
  <si>
    <t>mm</t>
  </si>
  <si>
    <t>Kn/sq m</t>
  </si>
  <si>
    <t xml:space="preserve">Calculation of depth of slab, B.M. and S.F. </t>
  </si>
  <si>
    <t>ly/lx</t>
  </si>
  <si>
    <t>Depth of slab</t>
  </si>
  <si>
    <t>Considered depth</t>
  </si>
  <si>
    <t>overall depth</t>
  </si>
  <si>
    <t>Kn/m</t>
  </si>
  <si>
    <t>Dead load/m</t>
  </si>
  <si>
    <t>total load/m</t>
  </si>
  <si>
    <t>factored load</t>
  </si>
  <si>
    <t>effective span</t>
  </si>
  <si>
    <t>Mu</t>
  </si>
  <si>
    <t>KN-m</t>
  </si>
  <si>
    <t>Vu</t>
  </si>
  <si>
    <t>Mu lim.</t>
  </si>
  <si>
    <t>Ast</t>
  </si>
  <si>
    <t>sq-mm</t>
  </si>
  <si>
    <t>spacing</t>
  </si>
  <si>
    <t>dia of steel</t>
  </si>
  <si>
    <t>distribution ast</t>
  </si>
  <si>
    <t>Checks</t>
  </si>
  <si>
    <t>check for spacing</t>
  </si>
  <si>
    <t>(i)</t>
  </si>
  <si>
    <t>S max.</t>
  </si>
  <si>
    <t>(ii)</t>
  </si>
  <si>
    <t>Check for shear</t>
  </si>
  <si>
    <t>Tables</t>
  </si>
  <si>
    <t>TABLE 19 OF IS CODE 456:2000 (DESIGN SHEAR STRENGTH OF CONCRETE)</t>
  </si>
  <si>
    <t>As*100/bd</t>
  </si>
  <si>
    <t>&lt;=0.15</t>
  </si>
  <si>
    <t>3 &amp; above</t>
  </si>
  <si>
    <t>M15</t>
  </si>
  <si>
    <t>M20</t>
  </si>
  <si>
    <t>M25</t>
  </si>
  <si>
    <t>M30</t>
  </si>
  <si>
    <t>M35</t>
  </si>
  <si>
    <t>M40 &amp; above</t>
  </si>
  <si>
    <t>TABLE 20 OF IS CODE 456:2000 (MAX SHEAR STRESS)</t>
  </si>
  <si>
    <t>GRADE</t>
  </si>
  <si>
    <t>Max. shear stress</t>
  </si>
  <si>
    <t>M40&amp;above</t>
  </si>
  <si>
    <t>actual shear stress</t>
  </si>
  <si>
    <t>N/sq-mm</t>
  </si>
  <si>
    <t>% of steel</t>
  </si>
  <si>
    <t>%</t>
  </si>
  <si>
    <t>design shear stress</t>
  </si>
  <si>
    <t xml:space="preserve">lenth </t>
  </si>
  <si>
    <t>width</t>
  </si>
</sst>
</file>

<file path=xl/styles.xml><?xml version="1.0" encoding="utf-8"?>
<styleSheet xmlns="http://schemas.openxmlformats.org/spreadsheetml/2006/main">
  <numFmts count="1">
    <numFmt numFmtId="164" formatCode="0.000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/>
    <xf numFmtId="0" fontId="0" fillId="0" borderId="0" xfId="0" applyAlignment="1">
      <alignment horizontal="right"/>
    </xf>
    <xf numFmtId="164" fontId="0" fillId="0" borderId="0" xfId="0" applyNumberFormat="1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Q15"/>
  <sheetViews>
    <sheetView tabSelected="1" topLeftCell="D1" workbookViewId="0">
      <selection activeCell="F14" sqref="F14"/>
    </sheetView>
  </sheetViews>
  <sheetFormatPr defaultRowHeight="15"/>
  <cols>
    <col min="1" max="1" width="3" customWidth="1"/>
    <col min="2" max="2" width="2.28515625" customWidth="1"/>
    <col min="3" max="3" width="3.5703125" customWidth="1"/>
    <col min="4" max="4" width="13" customWidth="1"/>
    <col min="5" max="5" width="2.140625" customWidth="1"/>
    <col min="6" max="6" width="5.140625" customWidth="1"/>
  </cols>
  <sheetData>
    <row r="2" spans="2:17" ht="15" customHeight="1">
      <c r="B2" s="5" t="s">
        <v>0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</row>
    <row r="3" spans="2:17"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</row>
    <row r="4" spans="2:17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</row>
    <row r="7" spans="2:17">
      <c r="D7" s="6" t="s">
        <v>1</v>
      </c>
      <c r="E7" s="6"/>
    </row>
    <row r="8" spans="2:17">
      <c r="D8" s="7"/>
      <c r="E8" s="7"/>
    </row>
    <row r="9" spans="2:17">
      <c r="C9" s="1">
        <v>1</v>
      </c>
      <c r="D9" s="1" t="s">
        <v>2</v>
      </c>
      <c r="E9" s="1" t="s">
        <v>7</v>
      </c>
      <c r="F9" s="1">
        <v>20</v>
      </c>
      <c r="G9" s="1" t="s">
        <v>8</v>
      </c>
    </row>
    <row r="10" spans="2:17">
      <c r="C10" s="1">
        <v>2</v>
      </c>
      <c r="D10" s="1" t="s">
        <v>3</v>
      </c>
      <c r="E10" s="1" t="s">
        <v>7</v>
      </c>
      <c r="F10" s="1">
        <v>415</v>
      </c>
      <c r="G10" s="1" t="s">
        <v>8</v>
      </c>
    </row>
    <row r="11" spans="2:17">
      <c r="C11" s="1">
        <v>3</v>
      </c>
      <c r="D11" s="1" t="s">
        <v>57</v>
      </c>
      <c r="E11" s="1" t="s">
        <v>7</v>
      </c>
      <c r="F11" s="1">
        <v>10</v>
      </c>
      <c r="G11" s="1" t="s">
        <v>9</v>
      </c>
    </row>
    <row r="12" spans="2:17">
      <c r="C12" s="1">
        <v>4</v>
      </c>
      <c r="D12" s="1" t="s">
        <v>58</v>
      </c>
      <c r="E12" s="1" t="s">
        <v>7</v>
      </c>
      <c r="F12" s="1">
        <v>3</v>
      </c>
      <c r="G12" s="1" t="s">
        <v>9</v>
      </c>
    </row>
    <row r="13" spans="2:17">
      <c r="C13" s="1">
        <v>5</v>
      </c>
      <c r="D13" s="1" t="s">
        <v>4</v>
      </c>
      <c r="E13" s="1" t="s">
        <v>7</v>
      </c>
      <c r="F13" s="1">
        <v>0.23</v>
      </c>
      <c r="G13" s="1" t="s">
        <v>9</v>
      </c>
    </row>
    <row r="14" spans="2:17">
      <c r="C14" s="1">
        <v>6</v>
      </c>
      <c r="D14" s="1" t="s">
        <v>5</v>
      </c>
      <c r="E14" s="1" t="s">
        <v>7</v>
      </c>
      <c r="F14" s="1">
        <v>4</v>
      </c>
      <c r="G14" s="1" t="s">
        <v>11</v>
      </c>
    </row>
    <row r="15" spans="2:17">
      <c r="C15" s="1">
        <v>7</v>
      </c>
      <c r="D15" s="1" t="s">
        <v>6</v>
      </c>
      <c r="E15" s="1" t="s">
        <v>7</v>
      </c>
      <c r="F15" s="1">
        <v>1</v>
      </c>
      <c r="G15" s="1" t="s">
        <v>11</v>
      </c>
    </row>
  </sheetData>
  <mergeCells count="2">
    <mergeCell ref="B2:Q4"/>
    <mergeCell ref="D7:E8"/>
  </mergeCells>
  <dataValidations count="2">
    <dataValidation type="list" allowBlank="1" showInputMessage="1" showErrorMessage="1" sqref="F9">
      <formula1>"15,20,25,30,35"</formula1>
    </dataValidation>
    <dataValidation type="list" allowBlank="1" showInputMessage="1" showErrorMessage="1" sqref="F10">
      <formula1>"250,415,500"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2:N29"/>
  <sheetViews>
    <sheetView workbookViewId="0">
      <selection activeCell="L16" sqref="L16"/>
    </sheetView>
  </sheetViews>
  <sheetFormatPr defaultRowHeight="15"/>
  <cols>
    <col min="1" max="1" width="3.28515625" customWidth="1"/>
    <col min="3" max="3" width="18.28515625" customWidth="1"/>
    <col min="4" max="4" width="2" bestFit="1" customWidth="1"/>
    <col min="5" max="5" width="5" customWidth="1"/>
    <col min="6" max="6" width="14.140625" customWidth="1"/>
    <col min="7" max="7" width="18.140625" customWidth="1"/>
    <col min="8" max="8" width="10.85546875" customWidth="1"/>
    <col min="9" max="9" width="3.7109375" customWidth="1"/>
    <col min="10" max="10" width="17.28515625" customWidth="1"/>
    <col min="11" max="11" width="2.7109375" customWidth="1"/>
  </cols>
  <sheetData>
    <row r="2" spans="2:14">
      <c r="B2" s="5" t="s">
        <v>12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</row>
    <row r="3" spans="2:14"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</row>
    <row r="6" spans="2:14">
      <c r="C6" s="1" t="s">
        <v>13</v>
      </c>
      <c r="D6" s="1" t="s">
        <v>7</v>
      </c>
      <c r="E6" s="1">
        <f>INPUTS!F11/INPUTS!F12</f>
        <v>3.3333333333333335</v>
      </c>
      <c r="F6" s="1" t="str">
        <f>IF(E6&gt;2,"ONE WAY SLAB","TWO WAY SLAB")</f>
        <v>ONE WAY SLAB</v>
      </c>
      <c r="G6" s="1"/>
      <c r="I6" s="5" t="s">
        <v>31</v>
      </c>
      <c r="J6" s="5"/>
    </row>
    <row r="7" spans="2:14">
      <c r="C7" s="1"/>
      <c r="D7" s="1"/>
      <c r="E7" s="1"/>
      <c r="F7" s="1"/>
      <c r="G7" s="1"/>
      <c r="I7" s="5"/>
      <c r="J7" s="5"/>
    </row>
    <row r="8" spans="2:14">
      <c r="C8" s="1" t="s">
        <v>14</v>
      </c>
      <c r="D8" s="1" t="s">
        <v>7</v>
      </c>
      <c r="E8" s="1">
        <f>(INPUTS!F12*1/25)*1000</f>
        <v>120</v>
      </c>
      <c r="F8" s="1" t="s">
        <v>10</v>
      </c>
      <c r="G8" s="1"/>
    </row>
    <row r="9" spans="2:14">
      <c r="C9" s="1" t="s">
        <v>15</v>
      </c>
      <c r="D9" s="1" t="s">
        <v>7</v>
      </c>
      <c r="E9" s="1">
        <f>(E8+10)</f>
        <v>130</v>
      </c>
      <c r="F9" s="1" t="s">
        <v>10</v>
      </c>
      <c r="G9" s="1"/>
      <c r="I9" s="4">
        <v>1</v>
      </c>
      <c r="J9" s="4" t="s">
        <v>32</v>
      </c>
    </row>
    <row r="10" spans="2:14">
      <c r="C10" s="1" t="s">
        <v>16</v>
      </c>
      <c r="D10" s="1" t="s">
        <v>7</v>
      </c>
      <c r="E10" s="1">
        <f>E9+25</f>
        <v>155</v>
      </c>
      <c r="F10" s="1" t="s">
        <v>10</v>
      </c>
      <c r="G10" s="1"/>
      <c r="I10" s="2" t="s">
        <v>33</v>
      </c>
      <c r="J10" t="s">
        <v>34</v>
      </c>
      <c r="K10" t="s">
        <v>7</v>
      </c>
      <c r="L10">
        <f>3*E9</f>
        <v>390</v>
      </c>
      <c r="M10" t="s">
        <v>10</v>
      </c>
    </row>
    <row r="11" spans="2:14">
      <c r="C11" s="1"/>
      <c r="D11" s="1"/>
      <c r="E11" s="1"/>
      <c r="F11" s="1"/>
      <c r="G11" s="1"/>
      <c r="I11" s="2" t="s">
        <v>35</v>
      </c>
      <c r="K11" t="s">
        <v>7</v>
      </c>
      <c r="L11">
        <v>300</v>
      </c>
      <c r="M11" t="s">
        <v>10</v>
      </c>
    </row>
    <row r="12" spans="2:14">
      <c r="C12" s="1" t="s">
        <v>18</v>
      </c>
      <c r="D12" s="1" t="s">
        <v>7</v>
      </c>
      <c r="E12" s="1">
        <f>E10*1*1*25/1000</f>
        <v>3.875</v>
      </c>
      <c r="F12" s="1" t="s">
        <v>17</v>
      </c>
      <c r="G12" s="1"/>
    </row>
    <row r="13" spans="2:14">
      <c r="C13" s="1" t="s">
        <v>19</v>
      </c>
      <c r="D13" s="1" t="s">
        <v>7</v>
      </c>
      <c r="E13" s="1">
        <f>INPUTS!F14+INPUTS!F15+RESULTS!E12</f>
        <v>8.875</v>
      </c>
      <c r="F13" s="1" t="s">
        <v>17</v>
      </c>
      <c r="G13" s="1"/>
      <c r="I13" s="4">
        <v>2</v>
      </c>
      <c r="J13" s="4" t="s">
        <v>36</v>
      </c>
    </row>
    <row r="14" spans="2:14">
      <c r="C14" s="1" t="s">
        <v>20</v>
      </c>
      <c r="D14" s="1" t="s">
        <v>7</v>
      </c>
      <c r="E14" s="1">
        <f>1.5*E13</f>
        <v>13.3125</v>
      </c>
      <c r="F14" s="1" t="s">
        <v>17</v>
      </c>
      <c r="G14" s="1"/>
      <c r="J14" t="s">
        <v>52</v>
      </c>
      <c r="K14" t="s">
        <v>7</v>
      </c>
      <c r="L14" s="3">
        <f>E19/E9</f>
        <v>0.16538221153846155</v>
      </c>
      <c r="M14" t="s">
        <v>53</v>
      </c>
    </row>
    <row r="15" spans="2:14">
      <c r="C15" s="1"/>
      <c r="D15" s="1"/>
      <c r="E15" s="1"/>
      <c r="F15" s="1"/>
      <c r="G15" s="1"/>
      <c r="J15" t="s">
        <v>54</v>
      </c>
      <c r="K15" t="s">
        <v>7</v>
      </c>
      <c r="L15" s="3">
        <f>3.14*E24^2*100/E25/E9/4</f>
        <v>0.30382115182614033</v>
      </c>
      <c r="M15" t="s">
        <v>55</v>
      </c>
    </row>
    <row r="16" spans="2:14">
      <c r="C16" s="1" t="s">
        <v>21</v>
      </c>
      <c r="D16" s="1" t="s">
        <v>7</v>
      </c>
      <c r="E16" s="1">
        <f>MIN(INPUTS!F12+RESULTS!E9,INPUTS!F12+INPUTS!F13)</f>
        <v>3.23</v>
      </c>
      <c r="F16" s="1" t="s">
        <v>9</v>
      </c>
      <c r="G16" s="1"/>
      <c r="J16" t="s">
        <v>56</v>
      </c>
      <c r="K16" t="s">
        <v>7</v>
      </c>
    </row>
    <row r="17" spans="3:7">
      <c r="C17" s="1"/>
      <c r="D17" s="1"/>
      <c r="E17" s="1"/>
      <c r="F17" s="1"/>
      <c r="G17" s="1"/>
    </row>
    <row r="18" spans="3:7">
      <c r="C18" s="1" t="s">
        <v>22</v>
      </c>
      <c r="D18" s="1" t="s">
        <v>7</v>
      </c>
      <c r="E18" s="1">
        <f>E14*(E16)^2/8</f>
        <v>17.360997656249999</v>
      </c>
      <c r="F18" s="1" t="s">
        <v>23</v>
      </c>
      <c r="G18" s="1"/>
    </row>
    <row r="19" spans="3:7">
      <c r="C19" s="1" t="s">
        <v>24</v>
      </c>
      <c r="D19" s="1" t="s">
        <v>7</v>
      </c>
      <c r="E19" s="1">
        <f>E14*E16/2</f>
        <v>21.4996875</v>
      </c>
      <c r="F19" s="1" t="s">
        <v>23</v>
      </c>
      <c r="G19" s="1"/>
    </row>
    <row r="20" spans="3:7">
      <c r="C20" s="1"/>
      <c r="D20" s="1"/>
      <c r="E20" s="1"/>
      <c r="F20" s="1"/>
      <c r="G20" s="1"/>
    </row>
    <row r="21" spans="3:7">
      <c r="C21" s="1" t="s">
        <v>25</v>
      </c>
      <c r="D21" s="1" t="s">
        <v>7</v>
      </c>
      <c r="E21" s="1">
        <f>0.36*INPUTS!F9*1000*0.48*E9*(E9-0.42*0.48*E9)/10^6</f>
        <v>46.631669760000001</v>
      </c>
      <c r="F21" s="1" t="s">
        <v>23</v>
      </c>
      <c r="G21" s="1" t="str">
        <f>IF(E21&gt;E18,"SINGLY REINFORCED","DOUBLY REINFORCED")</f>
        <v>SINGLY REINFORCED</v>
      </c>
    </row>
    <row r="22" spans="3:7">
      <c r="C22" s="1"/>
      <c r="D22" s="1"/>
      <c r="E22" s="1"/>
      <c r="F22" s="1"/>
      <c r="G22" s="1"/>
    </row>
    <row r="23" spans="3:7">
      <c r="C23" s="1" t="s">
        <v>26</v>
      </c>
      <c r="D23" s="1" t="s">
        <v>7</v>
      </c>
      <c r="E23" s="1">
        <f>0.5*(1-(1-(4.6*E18*10^6/(INPUTS!F9*1000*(RESULTS!E9)^2)))^0.5)*INPUTS!F9/INPUTS!F10*1000*RESULTS!E9</f>
        <v>394.96749737398244</v>
      </c>
      <c r="F23" s="1" t="s">
        <v>27</v>
      </c>
      <c r="G23" s="1"/>
    </row>
    <row r="24" spans="3:7">
      <c r="C24" s="1" t="s">
        <v>29</v>
      </c>
      <c r="D24" s="1" t="s">
        <v>7</v>
      </c>
      <c r="E24" s="1">
        <v>10</v>
      </c>
      <c r="F24" s="1" t="s">
        <v>27</v>
      </c>
      <c r="G24" s="1"/>
    </row>
    <row r="25" spans="3:7">
      <c r="C25" s="1" t="s">
        <v>28</v>
      </c>
      <c r="D25" s="1" t="s">
        <v>7</v>
      </c>
      <c r="E25" s="1">
        <f>IF((3.14*E24^2*1000/4/E23)&lt;MIN(L10,L11),3.14*E24^2*1000/4/E23,MIN(L10,L11))</f>
        <v>198.75053142833875</v>
      </c>
      <c r="F25" s="1" t="s">
        <v>10</v>
      </c>
      <c r="G25" s="1"/>
    </row>
    <row r="26" spans="3:7">
      <c r="C26" s="1"/>
      <c r="D26" s="1"/>
      <c r="E26" s="1"/>
      <c r="F26" s="1"/>
      <c r="G26" s="1"/>
    </row>
    <row r="27" spans="3:7">
      <c r="C27" s="1" t="s">
        <v>30</v>
      </c>
      <c r="D27" s="1" t="s">
        <v>7</v>
      </c>
      <c r="E27" s="1">
        <f>IF(INPUTS!F10=415,0.12*1000*RESULTS!E9/100,0.15*1000*E9/100)</f>
        <v>156</v>
      </c>
      <c r="F27" s="1" t="s">
        <v>27</v>
      </c>
      <c r="G27" s="1"/>
    </row>
    <row r="28" spans="3:7">
      <c r="C28" s="1" t="s">
        <v>29</v>
      </c>
      <c r="D28" s="1" t="s">
        <v>7</v>
      </c>
      <c r="E28" s="1">
        <v>8</v>
      </c>
      <c r="F28" s="1" t="s">
        <v>27</v>
      </c>
      <c r="G28" s="1"/>
    </row>
    <row r="29" spans="3:7">
      <c r="C29" s="1" t="s">
        <v>28</v>
      </c>
      <c r="D29" s="1" t="s">
        <v>7</v>
      </c>
      <c r="E29" s="1">
        <f>IF((3.14*E28^2*1000/4/E27)&lt;MIN(L10,L11),(3.14*E28^2*1000/4/E27),MIN(L10,L11))</f>
        <v>300</v>
      </c>
      <c r="F29" s="1" t="s">
        <v>10</v>
      </c>
      <c r="G29" s="1"/>
    </row>
  </sheetData>
  <mergeCells count="2">
    <mergeCell ref="B2:N3"/>
    <mergeCell ref="I6:J7"/>
  </mergeCells>
  <dataValidations count="1">
    <dataValidation type="list" allowBlank="1" showInputMessage="1" showErrorMessage="1" sqref="E24 E28">
      <formula1>"8,10,12,16,20,25,32"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B2:R22"/>
  <sheetViews>
    <sheetView workbookViewId="0">
      <selection activeCell="P27" sqref="P27"/>
    </sheetView>
  </sheetViews>
  <sheetFormatPr defaultRowHeight="15"/>
  <cols>
    <col min="3" max="3" width="10.28515625" customWidth="1"/>
    <col min="9" max="9" width="12.42578125" customWidth="1"/>
    <col min="12" max="12" width="15.85546875" customWidth="1"/>
    <col min="18" max="18" width="11.5703125" customWidth="1"/>
  </cols>
  <sheetData>
    <row r="2" spans="2:18">
      <c r="B2" s="5" t="s">
        <v>37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pans="2:18"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6" spans="2:18">
      <c r="C6" s="9" t="s">
        <v>38</v>
      </c>
      <c r="D6" s="9"/>
      <c r="E6" s="9"/>
      <c r="F6" s="9"/>
      <c r="G6" s="9"/>
      <c r="H6" s="9"/>
      <c r="I6" s="9"/>
      <c r="L6" s="9" t="s">
        <v>48</v>
      </c>
      <c r="M6" s="9"/>
      <c r="N6" s="9"/>
      <c r="O6" s="9"/>
      <c r="P6" s="9"/>
      <c r="Q6" s="9"/>
      <c r="R6" s="9"/>
    </row>
    <row r="7" spans="2:18">
      <c r="C7" s="1"/>
      <c r="D7" s="1"/>
      <c r="E7" s="1"/>
      <c r="F7" s="1"/>
      <c r="G7" s="1"/>
      <c r="H7" s="1"/>
      <c r="I7" s="1"/>
      <c r="L7" s="1"/>
      <c r="M7" s="1"/>
      <c r="N7" s="1"/>
      <c r="O7" s="1"/>
      <c r="P7" s="1"/>
      <c r="Q7" s="1"/>
      <c r="R7" s="1"/>
    </row>
    <row r="8" spans="2:18">
      <c r="C8" s="1" t="s">
        <v>39</v>
      </c>
      <c r="D8" s="1"/>
      <c r="E8" s="1"/>
      <c r="F8" s="1"/>
      <c r="G8" s="1"/>
      <c r="H8" s="1"/>
      <c r="I8" s="1"/>
      <c r="L8" s="1" t="s">
        <v>49</v>
      </c>
      <c r="M8" s="1" t="s">
        <v>42</v>
      </c>
      <c r="N8" s="1" t="s">
        <v>43</v>
      </c>
      <c r="O8" s="1" t="s">
        <v>44</v>
      </c>
      <c r="P8" s="1" t="s">
        <v>45</v>
      </c>
      <c r="Q8" s="1" t="s">
        <v>46</v>
      </c>
      <c r="R8" s="1" t="s">
        <v>51</v>
      </c>
    </row>
    <row r="9" spans="2:18">
      <c r="C9" s="1"/>
      <c r="D9" s="1" t="s">
        <v>42</v>
      </c>
      <c r="E9" s="1" t="s">
        <v>43</v>
      </c>
      <c r="F9" s="1" t="s">
        <v>44</v>
      </c>
      <c r="G9" s="1" t="s">
        <v>45</v>
      </c>
      <c r="H9" s="1" t="s">
        <v>46</v>
      </c>
      <c r="I9" s="1" t="s">
        <v>47</v>
      </c>
      <c r="L9" s="1" t="s">
        <v>50</v>
      </c>
      <c r="M9" s="1">
        <v>2.5</v>
      </c>
      <c r="N9" s="1">
        <v>2.8</v>
      </c>
      <c r="O9" s="1">
        <v>3.1</v>
      </c>
      <c r="P9" s="1">
        <v>3.5</v>
      </c>
      <c r="Q9" s="1">
        <v>3.7</v>
      </c>
      <c r="R9" s="1">
        <v>4</v>
      </c>
    </row>
    <row r="10" spans="2:18">
      <c r="C10" s="1" t="s">
        <v>40</v>
      </c>
      <c r="D10" s="1">
        <v>0.28000000000000003</v>
      </c>
      <c r="E10" s="1">
        <v>0.28000000000000003</v>
      </c>
      <c r="F10" s="1">
        <v>0.28999999999999998</v>
      </c>
      <c r="G10" s="1">
        <v>0.28999999999999998</v>
      </c>
      <c r="H10" s="1">
        <v>0.28999999999999998</v>
      </c>
      <c r="I10" s="1">
        <v>0.3</v>
      </c>
    </row>
    <row r="11" spans="2:18">
      <c r="C11" s="1">
        <v>0.25</v>
      </c>
      <c r="D11" s="1">
        <v>0.35</v>
      </c>
      <c r="E11" s="1">
        <v>0.36</v>
      </c>
      <c r="F11" s="1">
        <v>0.36</v>
      </c>
      <c r="G11" s="1">
        <v>0.37</v>
      </c>
      <c r="H11" s="1">
        <v>0.37</v>
      </c>
      <c r="I11" s="1">
        <v>0.38</v>
      </c>
    </row>
    <row r="12" spans="2:18">
      <c r="C12" s="1">
        <v>0.5</v>
      </c>
      <c r="D12" s="1">
        <v>0.46</v>
      </c>
      <c r="E12" s="1">
        <v>0.48</v>
      </c>
      <c r="F12" s="1">
        <v>0.49</v>
      </c>
      <c r="G12" s="1">
        <v>0.5</v>
      </c>
      <c r="H12" s="1">
        <v>0.5</v>
      </c>
      <c r="I12" s="1">
        <v>0.51</v>
      </c>
    </row>
    <row r="13" spans="2:18">
      <c r="C13" s="1">
        <v>0.75</v>
      </c>
      <c r="D13" s="1">
        <v>0.54</v>
      </c>
      <c r="E13" s="1">
        <v>0.56000000000000005</v>
      </c>
      <c r="F13" s="1">
        <v>0.56999999999999995</v>
      </c>
      <c r="G13" s="1">
        <v>0.59</v>
      </c>
      <c r="H13" s="1">
        <v>0.59</v>
      </c>
      <c r="I13" s="1">
        <v>0.6</v>
      </c>
    </row>
    <row r="14" spans="2:18">
      <c r="C14" s="1">
        <v>1</v>
      </c>
      <c r="D14" s="1">
        <v>0.6</v>
      </c>
      <c r="E14" s="1">
        <v>0.62</v>
      </c>
      <c r="F14" s="1">
        <v>0.64</v>
      </c>
      <c r="G14" s="1">
        <v>0.66</v>
      </c>
      <c r="H14" s="1">
        <v>0.67</v>
      </c>
      <c r="I14" s="1">
        <v>0.68</v>
      </c>
    </row>
    <row r="15" spans="2:18">
      <c r="C15" s="1">
        <v>1.25</v>
      </c>
      <c r="D15" s="1">
        <v>0.64</v>
      </c>
      <c r="E15" s="1">
        <v>0.67</v>
      </c>
      <c r="F15" s="1">
        <v>0.7</v>
      </c>
      <c r="G15" s="1">
        <v>0.71</v>
      </c>
      <c r="H15" s="1">
        <v>0.73</v>
      </c>
      <c r="I15" s="1">
        <v>0.74</v>
      </c>
    </row>
    <row r="16" spans="2:18">
      <c r="C16" s="1">
        <v>1.5</v>
      </c>
      <c r="D16" s="1">
        <v>0.68</v>
      </c>
      <c r="E16" s="1">
        <v>0.72</v>
      </c>
      <c r="F16" s="1">
        <v>0.74</v>
      </c>
      <c r="G16" s="1">
        <v>0.76</v>
      </c>
      <c r="H16" s="1">
        <v>0.78</v>
      </c>
      <c r="I16" s="1">
        <v>0.79</v>
      </c>
    </row>
    <row r="17" spans="3:9">
      <c r="C17" s="1">
        <v>1.75</v>
      </c>
      <c r="D17" s="1">
        <v>0.71</v>
      </c>
      <c r="E17" s="1">
        <v>0.75</v>
      </c>
      <c r="F17" s="1">
        <v>0.78</v>
      </c>
      <c r="G17" s="1">
        <v>0.8</v>
      </c>
      <c r="H17" s="1">
        <v>0.82</v>
      </c>
      <c r="I17" s="1">
        <v>0.84</v>
      </c>
    </row>
    <row r="18" spans="3:9">
      <c r="C18" s="1">
        <v>2</v>
      </c>
      <c r="D18" s="1">
        <v>0.71</v>
      </c>
      <c r="E18" s="1">
        <v>0.79</v>
      </c>
      <c r="F18" s="1">
        <v>0.82</v>
      </c>
      <c r="G18" s="1">
        <v>0.84</v>
      </c>
      <c r="H18" s="1">
        <v>0.86</v>
      </c>
      <c r="I18" s="1">
        <v>0.88</v>
      </c>
    </row>
    <row r="19" spans="3:9">
      <c r="C19" s="1">
        <v>2.25</v>
      </c>
      <c r="D19" s="1">
        <v>0.71</v>
      </c>
      <c r="E19" s="1">
        <v>0.81</v>
      </c>
      <c r="F19" s="1">
        <v>0.85</v>
      </c>
      <c r="G19" s="1">
        <v>0.88</v>
      </c>
      <c r="H19" s="1">
        <v>0.9</v>
      </c>
      <c r="I19" s="1">
        <v>0.92</v>
      </c>
    </row>
    <row r="20" spans="3:9">
      <c r="C20" s="1">
        <v>2.5</v>
      </c>
      <c r="D20" s="1">
        <v>0.71</v>
      </c>
      <c r="E20" s="1">
        <v>0.82</v>
      </c>
      <c r="F20" s="1">
        <v>0.88</v>
      </c>
      <c r="G20" s="1">
        <v>0.91</v>
      </c>
      <c r="H20" s="1">
        <v>0.93</v>
      </c>
      <c r="I20" s="1">
        <v>0.95</v>
      </c>
    </row>
    <row r="21" spans="3:9">
      <c r="C21" s="1">
        <v>2.75</v>
      </c>
      <c r="D21" s="1">
        <v>0.71</v>
      </c>
      <c r="E21" s="1">
        <v>0.82</v>
      </c>
      <c r="F21" s="1">
        <v>0.9</v>
      </c>
      <c r="G21" s="1">
        <v>0.94</v>
      </c>
      <c r="H21" s="1">
        <v>0.96</v>
      </c>
      <c r="I21" s="1">
        <v>0.98</v>
      </c>
    </row>
    <row r="22" spans="3:9">
      <c r="C22" s="1" t="s">
        <v>41</v>
      </c>
      <c r="D22" s="1">
        <v>0.71</v>
      </c>
      <c r="E22" s="1">
        <v>0.82</v>
      </c>
      <c r="F22" s="1">
        <v>0.92</v>
      </c>
      <c r="G22" s="1">
        <v>0.96</v>
      </c>
      <c r="H22" s="1">
        <v>0.99</v>
      </c>
      <c r="I22" s="1">
        <v>1.01</v>
      </c>
    </row>
  </sheetData>
  <mergeCells count="3">
    <mergeCell ref="B2:N3"/>
    <mergeCell ref="C6:I6"/>
    <mergeCell ref="L6:R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INPUTS</vt:lpstr>
      <vt:lpstr>RESULTS</vt:lpstr>
      <vt:lpstr>TABLES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sony</dc:creator>
  <cp:lastModifiedBy>INDERJEET</cp:lastModifiedBy>
  <dcterms:created xsi:type="dcterms:W3CDTF">2013-07-07T14:24:48Z</dcterms:created>
  <dcterms:modified xsi:type="dcterms:W3CDTF">2014-02-27T06:50:24Z</dcterms:modified>
</cp:coreProperties>
</file>