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Example 2.2" sheetId="1" r:id="rId1"/>
    <sheet name="Q. 2.11" sheetId="6" r:id="rId2"/>
    <sheet name="Example 3.12" sheetId="2" r:id="rId3"/>
    <sheet name="Q. 3.29" sheetId="7" r:id="rId4"/>
    <sheet name="Example 3.55" sheetId="3" r:id="rId5"/>
  </sheets>
  <definedNames>
    <definedName name="_xlnm._FilterDatabase" localSheetId="2" hidden="1">'Example 3.12'!$F$44:$G$45</definedName>
  </definedNames>
  <calcPr calcId="144525"/>
</workbook>
</file>

<file path=xl/calcChain.xml><?xml version="1.0" encoding="utf-8"?>
<calcChain xmlns="http://schemas.openxmlformats.org/spreadsheetml/2006/main">
  <c r="B1" i="7" l="1"/>
  <c r="B23" i="7" s="1"/>
  <c r="N24" i="7"/>
  <c r="M24" i="7"/>
  <c r="N23" i="7"/>
  <c r="M23" i="7"/>
  <c r="L22" i="7"/>
  <c r="K22" i="7"/>
  <c r="L21" i="7"/>
  <c r="K21" i="7"/>
  <c r="N16" i="7"/>
  <c r="M16" i="7"/>
  <c r="N15" i="7"/>
  <c r="M15" i="7"/>
  <c r="L14" i="7"/>
  <c r="K14" i="7"/>
  <c r="L13" i="7"/>
  <c r="K13" i="7"/>
  <c r="N8" i="7"/>
  <c r="N7" i="7"/>
  <c r="M8" i="7"/>
  <c r="M7" i="7"/>
  <c r="L6" i="7"/>
  <c r="K5" i="7"/>
  <c r="L5" i="7"/>
  <c r="H21" i="7"/>
  <c r="H13" i="7"/>
  <c r="D23" i="7"/>
  <c r="D21" i="7"/>
  <c r="B21" i="7"/>
  <c r="D15" i="7"/>
  <c r="B15" i="7"/>
  <c r="D13" i="7"/>
  <c r="B13" i="7"/>
  <c r="B7" i="7"/>
  <c r="D7" i="7"/>
  <c r="D5" i="7"/>
  <c r="B5" i="7"/>
  <c r="K6" i="7"/>
  <c r="H5" i="7"/>
  <c r="Q5" i="7" a="1"/>
  <c r="Q5" i="7" s="1"/>
  <c r="Q21" i="7" l="1" a="1"/>
  <c r="Q13" i="7" a="1"/>
  <c r="T8" i="7"/>
  <c r="R8" i="7"/>
  <c r="T7" i="7"/>
  <c r="R7" i="7"/>
  <c r="T6" i="7"/>
  <c r="R6" i="7"/>
  <c r="T5" i="7"/>
  <c r="R5" i="7"/>
  <c r="S8" i="7"/>
  <c r="Q8" i="7"/>
  <c r="S7" i="7"/>
  <c r="Q7" i="7"/>
  <c r="S6" i="7"/>
  <c r="Q6" i="7"/>
  <c r="S5" i="7"/>
  <c r="D51" i="6" a="1"/>
  <c r="D52" i="6" s="1"/>
  <c r="H46" i="6"/>
  <c r="H44" i="6"/>
  <c r="H35" i="6"/>
  <c r="D30" i="6"/>
  <c r="F28" i="6"/>
  <c r="D18" i="6"/>
  <c r="E29" i="6" s="1"/>
  <c r="D19" i="6"/>
  <c r="E30" i="6" s="1"/>
  <c r="E19" i="6"/>
  <c r="F30" i="6" s="1"/>
  <c r="E18" i="6"/>
  <c r="F29" i="6" s="1"/>
  <c r="F36" i="6" s="1"/>
  <c r="C18" i="6"/>
  <c r="D29" i="6" s="1"/>
  <c r="D36" i="6" s="1"/>
  <c r="D17" i="6"/>
  <c r="E28" i="6" s="1"/>
  <c r="C17" i="6"/>
  <c r="D28" i="6" s="1"/>
  <c r="H30" i="6"/>
  <c r="B29" i="6"/>
  <c r="H28" i="6"/>
  <c r="S24" i="7" l="1"/>
  <c r="Q24" i="7"/>
  <c r="S23" i="7"/>
  <c r="Q23" i="7"/>
  <c r="S22" i="7"/>
  <c r="Q22" i="7"/>
  <c r="S21" i="7"/>
  <c r="Q21" i="7"/>
  <c r="T24" i="7"/>
  <c r="R24" i="7"/>
  <c r="T23" i="7"/>
  <c r="R23" i="7"/>
  <c r="T22" i="7"/>
  <c r="R22" i="7"/>
  <c r="T21" i="7"/>
  <c r="R21" i="7"/>
  <c r="S16" i="7"/>
  <c r="Q16" i="7"/>
  <c r="S15" i="7"/>
  <c r="Q15" i="7"/>
  <c r="S14" i="7"/>
  <c r="Q14" i="7"/>
  <c r="S13" i="7"/>
  <c r="Q13" i="7"/>
  <c r="T16" i="7"/>
  <c r="R16" i="7"/>
  <c r="T15" i="7"/>
  <c r="R15" i="7"/>
  <c r="T14" i="7"/>
  <c r="R14" i="7"/>
  <c r="T13" i="7"/>
  <c r="R13" i="7"/>
  <c r="W5" i="7" a="1"/>
  <c r="X8" i="7" s="1"/>
  <c r="D32" i="7" s="1"/>
  <c r="D53" i="6"/>
  <c r="D51" i="6"/>
  <c r="H37" i="6"/>
  <c r="E36" i="6"/>
  <c r="K155" i="3"/>
  <c r="K156" i="3"/>
  <c r="K157" i="3"/>
  <c r="K158" i="3"/>
  <c r="K154" i="3"/>
  <c r="K146" i="3"/>
  <c r="K147" i="3"/>
  <c r="K148" i="3"/>
  <c r="K149" i="3"/>
  <c r="K145" i="3"/>
  <c r="W21" i="7" l="1" a="1"/>
  <c r="W13" i="7" a="1"/>
  <c r="Y6" i="7"/>
  <c r="E30" i="7" s="1"/>
  <c r="Y8" i="7"/>
  <c r="E32" i="7" s="1"/>
  <c r="Z6" i="7"/>
  <c r="F30" i="7" s="1"/>
  <c r="Z8" i="7"/>
  <c r="F32" i="7" s="1"/>
  <c r="W7" i="7"/>
  <c r="C31" i="7" s="1"/>
  <c r="X5" i="7"/>
  <c r="X7" i="7"/>
  <c r="D31" i="7" s="1"/>
  <c r="W5" i="7"/>
  <c r="Y5" i="7"/>
  <c r="E29" i="7" s="1"/>
  <c r="Y7" i="7"/>
  <c r="E31" i="7" s="1"/>
  <c r="Z5" i="7"/>
  <c r="F29" i="7" s="1"/>
  <c r="Z7" i="7"/>
  <c r="F31" i="7" s="1"/>
  <c r="W6" i="7"/>
  <c r="W8" i="7"/>
  <c r="C32" i="7" s="1"/>
  <c r="X6" i="7"/>
  <c r="D40" i="6"/>
  <c r="H45" i="6" s="1"/>
  <c r="E140" i="3"/>
  <c r="D113" i="3" a="1"/>
  <c r="D113" i="3" s="1"/>
  <c r="G88" i="3"/>
  <c r="H88" i="3"/>
  <c r="D89" i="3"/>
  <c r="H89" i="3"/>
  <c r="D90" i="3"/>
  <c r="E90" i="3"/>
  <c r="D91" i="3"/>
  <c r="E91" i="3"/>
  <c r="F91" i="3"/>
  <c r="F87" i="3"/>
  <c r="G87" i="3"/>
  <c r="H87" i="3"/>
  <c r="E83" i="3"/>
  <c r="F90" i="3" s="1"/>
  <c r="F82" i="3"/>
  <c r="G89" i="3" s="1"/>
  <c r="H75" i="3" a="1"/>
  <c r="H76" i="3" s="1"/>
  <c r="F84" i="3" s="1"/>
  <c r="G91" i="3" s="1"/>
  <c r="C9" i="3"/>
  <c r="O17" i="3" s="1"/>
  <c r="O19" i="3" s="1"/>
  <c r="B36" i="3" s="1"/>
  <c r="B41" i="3" s="1"/>
  <c r="G46" i="3" s="1"/>
  <c r="C61" i="3"/>
  <c r="C67" i="3" s="1"/>
  <c r="B96" i="3"/>
  <c r="B34" i="3"/>
  <c r="O18" i="3"/>
  <c r="B35" i="3" s="1"/>
  <c r="B40" i="3" s="1"/>
  <c r="G45" i="3" s="1"/>
  <c r="D30" i="3"/>
  <c r="D36" i="3" s="1"/>
  <c r="F28" i="3"/>
  <c r="F34" i="3" s="1"/>
  <c r="Z24" i="7" l="1"/>
  <c r="J36" i="7" s="1"/>
  <c r="X24" i="7"/>
  <c r="D36" i="7" s="1"/>
  <c r="Z23" i="7"/>
  <c r="J35" i="7" s="1"/>
  <c r="X23" i="7"/>
  <c r="D35" i="7" s="1"/>
  <c r="Z22" i="7"/>
  <c r="J30" i="7" s="1"/>
  <c r="X22" i="7"/>
  <c r="Z21" i="7"/>
  <c r="J29" i="7" s="1"/>
  <c r="X21" i="7"/>
  <c r="Y24" i="7"/>
  <c r="I36" i="7" s="1"/>
  <c r="W24" i="7"/>
  <c r="C36" i="7" s="1"/>
  <c r="Y23" i="7"/>
  <c r="I35" i="7" s="1"/>
  <c r="W23" i="7"/>
  <c r="C35" i="7" s="1"/>
  <c r="Y22" i="7"/>
  <c r="I30" i="7" s="1"/>
  <c r="W22" i="7"/>
  <c r="Y21" i="7"/>
  <c r="I29" i="7" s="1"/>
  <c r="W21" i="7"/>
  <c r="Z16" i="7"/>
  <c r="H34" i="7" s="1"/>
  <c r="X16" i="7"/>
  <c r="D34" i="7" s="1"/>
  <c r="Z15" i="7"/>
  <c r="H33" i="7" s="1"/>
  <c r="X15" i="7"/>
  <c r="D33" i="7" s="1"/>
  <c r="Z14" i="7"/>
  <c r="H30" i="7" s="1"/>
  <c r="X14" i="7"/>
  <c r="D30" i="7" s="1"/>
  <c r="E42" i="7" s="1"/>
  <c r="Z13" i="7"/>
  <c r="H29" i="7" s="1"/>
  <c r="X13" i="7"/>
  <c r="D29" i="7" s="1"/>
  <c r="E41" i="7" s="1"/>
  <c r="Y16" i="7"/>
  <c r="G34" i="7" s="1"/>
  <c r="W16" i="7"/>
  <c r="C34" i="7" s="1"/>
  <c r="Y15" i="7"/>
  <c r="G33" i="7" s="1"/>
  <c r="W15" i="7"/>
  <c r="C33" i="7" s="1"/>
  <c r="Y14" i="7"/>
  <c r="G30" i="7" s="1"/>
  <c r="W14" i="7"/>
  <c r="C30" i="7" s="1"/>
  <c r="D42" i="7" s="1"/>
  <c r="Y13" i="7"/>
  <c r="G29" i="7" s="1"/>
  <c r="W13" i="7"/>
  <c r="C29" i="7" s="1"/>
  <c r="D41" i="7" s="1"/>
  <c r="D45" i="7" s="1" a="1"/>
  <c r="O83" i="3"/>
  <c r="B98" i="3" s="1"/>
  <c r="B106" i="3" s="1"/>
  <c r="O85" i="3"/>
  <c r="B100" i="3" s="1"/>
  <c r="B108" i="3" s="1"/>
  <c r="C72" i="3"/>
  <c r="C81" i="3" s="1"/>
  <c r="D88" i="3" s="1"/>
  <c r="D71" i="3"/>
  <c r="D80" i="3" s="1"/>
  <c r="E87" i="3" s="1"/>
  <c r="D72" i="3"/>
  <c r="C71" i="3"/>
  <c r="C80" i="3" s="1"/>
  <c r="D87" i="3" s="1"/>
  <c r="C15" i="3"/>
  <c r="D20" i="3" s="1"/>
  <c r="O81" i="3"/>
  <c r="O82" i="3"/>
  <c r="B97" i="3" s="1"/>
  <c r="B105" i="3" s="1"/>
  <c r="O84" i="3"/>
  <c r="B99" i="3" s="1"/>
  <c r="B107" i="3" s="1"/>
  <c r="G116" i="3"/>
  <c r="E116" i="3"/>
  <c r="G115" i="3"/>
  <c r="E115" i="3"/>
  <c r="G114" i="3"/>
  <c r="E114" i="3"/>
  <c r="G113" i="3"/>
  <c r="E113" i="3"/>
  <c r="F116" i="3"/>
  <c r="D116" i="3"/>
  <c r="F115" i="3"/>
  <c r="D115" i="3"/>
  <c r="F114" i="3"/>
  <c r="D114" i="3"/>
  <c r="F113" i="3"/>
  <c r="I75" i="3"/>
  <c r="G83" i="3" s="1"/>
  <c r="H90" i="3" s="1"/>
  <c r="I76" i="3"/>
  <c r="G84" i="3" s="1"/>
  <c r="H91" i="3" s="1"/>
  <c r="H75" i="3"/>
  <c r="F83" i="3" s="1"/>
  <c r="G90" i="3" s="1"/>
  <c r="C20" i="3"/>
  <c r="C25" i="3" s="1"/>
  <c r="D29" i="3" s="1"/>
  <c r="D35" i="3" s="1"/>
  <c r="N93" i="2"/>
  <c r="N92" i="2"/>
  <c r="N91" i="2"/>
  <c r="I93" i="2"/>
  <c r="I92" i="2"/>
  <c r="I91" i="2"/>
  <c r="F45" i="2"/>
  <c r="G45" i="2"/>
  <c r="C45" i="2"/>
  <c r="C38" i="2"/>
  <c r="D45" i="7" l="1"/>
  <c r="E46" i="7"/>
  <c r="D46" i="7"/>
  <c r="E45" i="7"/>
  <c r="H71" i="3" a="1"/>
  <c r="H71" i="3" s="1"/>
  <c r="D81" i="3" s="1"/>
  <c r="E88" i="3" s="1"/>
  <c r="C19" i="3"/>
  <c r="C24" i="3" s="1"/>
  <c r="D28" i="3" s="1"/>
  <c r="D34" i="3" s="1"/>
  <c r="D19" i="3"/>
  <c r="D24" i="3" s="1"/>
  <c r="E28" i="3" s="1"/>
  <c r="E34" i="3" s="1"/>
  <c r="D120" i="3" a="1"/>
  <c r="D93" i="2"/>
  <c r="D91" i="2"/>
  <c r="C33" i="2"/>
  <c r="C34" i="2" s="1"/>
  <c r="B65" i="2"/>
  <c r="B71" i="2" s="1"/>
  <c r="G76" i="2" s="1"/>
  <c r="H66" i="2"/>
  <c r="B64" i="2"/>
  <c r="B70" i="2" s="1"/>
  <c r="G75" i="2" s="1"/>
  <c r="D60" i="2"/>
  <c r="D66" i="2" s="1"/>
  <c r="F58" i="2"/>
  <c r="F64" i="2" s="1"/>
  <c r="G44" i="2"/>
  <c r="C44" i="2"/>
  <c r="C50" i="2" s="1"/>
  <c r="C55" i="2" s="1"/>
  <c r="D59" i="2" s="1"/>
  <c r="D65" i="2" s="1"/>
  <c r="D71" i="2" s="1"/>
  <c r="B26" i="2"/>
  <c r="C14" i="2"/>
  <c r="C15" i="2" s="1"/>
  <c r="E19" i="2" s="1"/>
  <c r="E22" i="2" s="1"/>
  <c r="E27" i="2" s="1"/>
  <c r="H19" i="3" l="1" a="1"/>
  <c r="D49" i="7" a="1"/>
  <c r="I72" i="3"/>
  <c r="H72" i="3"/>
  <c r="D82" i="3" s="1"/>
  <c r="E89" i="3" s="1"/>
  <c r="I71" i="3"/>
  <c r="E81" i="3" s="1"/>
  <c r="F88" i="3" s="1"/>
  <c r="D120" i="3"/>
  <c r="D123" i="3"/>
  <c r="D122" i="3"/>
  <c r="D121" i="3"/>
  <c r="G147" i="3" s="1"/>
  <c r="E82" i="3"/>
  <c r="F89" i="3" s="1"/>
  <c r="H19" i="3"/>
  <c r="D25" i="3" s="1"/>
  <c r="E29" i="3" s="1"/>
  <c r="E35" i="3" s="1"/>
  <c r="D40" i="3" s="1"/>
  <c r="I20" i="3"/>
  <c r="E26" i="3" s="1"/>
  <c r="F30" i="3" s="1"/>
  <c r="F36" i="3" s="1"/>
  <c r="E41" i="3" s="1"/>
  <c r="H20" i="3"/>
  <c r="D26" i="3" s="1"/>
  <c r="E30" i="3" s="1"/>
  <c r="E36" i="3" s="1"/>
  <c r="D41" i="3" s="1"/>
  <c r="I19" i="3"/>
  <c r="E25" i="3" s="1"/>
  <c r="F29" i="3" s="1"/>
  <c r="F35" i="3" s="1"/>
  <c r="E40" i="3" s="1"/>
  <c r="D50" i="2"/>
  <c r="C49" i="2"/>
  <c r="C54" i="2" s="1"/>
  <c r="D58" i="2" s="1"/>
  <c r="D64" i="2" s="1"/>
  <c r="D70" i="2" s="1"/>
  <c r="H50" i="2"/>
  <c r="D56" i="2" s="1"/>
  <c r="E60" i="2" s="1"/>
  <c r="E66" i="2" s="1"/>
  <c r="I49" i="2"/>
  <c r="E55" i="2" s="1"/>
  <c r="F59" i="2" s="1"/>
  <c r="F65" i="2" s="1"/>
  <c r="I50" i="2"/>
  <c r="E56" i="2" s="1"/>
  <c r="F60" i="2" s="1"/>
  <c r="F66" i="2" s="1"/>
  <c r="H49" i="2"/>
  <c r="D55" i="2" s="1"/>
  <c r="E59" i="2" s="1"/>
  <c r="E65" i="2" s="1"/>
  <c r="E71" i="2" s="1"/>
  <c r="D49" i="2"/>
  <c r="D54" i="2" s="1"/>
  <c r="E58" i="2" s="1"/>
  <c r="E64" i="2" s="1"/>
  <c r="E70" i="2" s="1"/>
  <c r="E18" i="2"/>
  <c r="E21" i="2" s="1"/>
  <c r="E26" i="2" s="1"/>
  <c r="D19" i="2"/>
  <c r="D22" i="2" s="1"/>
  <c r="D27" i="2" s="1"/>
  <c r="D18" i="2"/>
  <c r="D21" i="2" s="1"/>
  <c r="D26" i="2" s="1"/>
  <c r="G113" i="1"/>
  <c r="D113" i="1"/>
  <c r="E113" i="1"/>
  <c r="E112" i="1"/>
  <c r="D112" i="1"/>
  <c r="D104" i="1"/>
  <c r="E104" i="1"/>
  <c r="E103" i="1"/>
  <c r="D103" i="1"/>
  <c r="D95" i="1"/>
  <c r="E95" i="1"/>
  <c r="E94" i="1"/>
  <c r="D94" i="1"/>
  <c r="G85" i="1"/>
  <c r="D86" i="1"/>
  <c r="E86" i="1"/>
  <c r="E85" i="1"/>
  <c r="D85" i="1"/>
  <c r="I71" i="1"/>
  <c r="E23" i="1"/>
  <c r="F35" i="1" s="1"/>
  <c r="F43" i="1" s="1"/>
  <c r="E51" i="1" s="1"/>
  <c r="E24" i="1"/>
  <c r="F36" i="1" s="1"/>
  <c r="F44" i="1" s="1"/>
  <c r="E52" i="1" s="1"/>
  <c r="E25" i="1"/>
  <c r="D36" i="1"/>
  <c r="D71" i="1" s="1"/>
  <c r="D37" i="1"/>
  <c r="D72" i="1" s="1"/>
  <c r="D38" i="1"/>
  <c r="D73" i="1" s="1"/>
  <c r="D45" i="1"/>
  <c r="F34" i="1"/>
  <c r="F69" i="1" s="1"/>
  <c r="G34" i="1"/>
  <c r="G69" i="1" s="1"/>
  <c r="H34" i="1"/>
  <c r="H69" i="1" s="1"/>
  <c r="G35" i="1"/>
  <c r="G43" i="1" s="1"/>
  <c r="F51" i="1" s="1"/>
  <c r="H35" i="1"/>
  <c r="H43" i="1" s="1"/>
  <c r="H36" i="1"/>
  <c r="H44" i="1" s="1"/>
  <c r="E37" i="1"/>
  <c r="E45" i="1" s="1"/>
  <c r="D53" i="1" s="1"/>
  <c r="F37" i="1"/>
  <c r="F45" i="1" s="1"/>
  <c r="E53" i="1" s="1"/>
  <c r="E38" i="1"/>
  <c r="E73" i="1" s="1"/>
  <c r="F38" i="1"/>
  <c r="F73" i="1" s="1"/>
  <c r="J38" i="1"/>
  <c r="J46" i="1" s="1"/>
  <c r="J34" i="1"/>
  <c r="J42" i="1" s="1"/>
  <c r="B36" i="1"/>
  <c r="B44" i="1" s="1"/>
  <c r="B52" i="1" s="1"/>
  <c r="H58" i="1" s="1"/>
  <c r="B37" i="1"/>
  <c r="B45" i="1" s="1"/>
  <c r="B35" i="1"/>
  <c r="B43" i="1" s="1"/>
  <c r="B51" i="1" s="1"/>
  <c r="H57" i="1" s="1"/>
  <c r="G26" i="1"/>
  <c r="H38" i="1" s="1"/>
  <c r="H73" i="1" s="1"/>
  <c r="F26" i="1"/>
  <c r="G38" i="1" s="1"/>
  <c r="G73" i="1" s="1"/>
  <c r="G25" i="1"/>
  <c r="H37" i="1" s="1"/>
  <c r="H45" i="1" s="1"/>
  <c r="F25" i="1"/>
  <c r="G37" i="1" s="1"/>
  <c r="G45" i="1" s="1"/>
  <c r="F53" i="1" s="1"/>
  <c r="F24" i="1"/>
  <c r="G36" i="1" s="1"/>
  <c r="G44" i="1" s="1"/>
  <c r="F52" i="1" s="1"/>
  <c r="D24" i="1"/>
  <c r="E36" i="1" s="1"/>
  <c r="E44" i="1" s="1"/>
  <c r="D52" i="1" s="1"/>
  <c r="D23" i="1"/>
  <c r="E35" i="1" s="1"/>
  <c r="E43" i="1" s="1"/>
  <c r="D51" i="1" s="1"/>
  <c r="C23" i="1"/>
  <c r="D35" i="1" s="1"/>
  <c r="D43" i="1" s="1"/>
  <c r="D22" i="1"/>
  <c r="E34" i="1" s="1"/>
  <c r="E69" i="1" s="1"/>
  <c r="C22" i="1"/>
  <c r="D34" i="1" s="1"/>
  <c r="D69" i="1" s="1"/>
  <c r="D49" i="7" l="1"/>
  <c r="D50" i="7"/>
  <c r="B131" i="3"/>
  <c r="B132" i="3" s="1"/>
  <c r="G156" i="3" s="1"/>
  <c r="G148" i="3"/>
  <c r="G149" i="3"/>
  <c r="E139" i="3"/>
  <c r="B126" i="3"/>
  <c r="B127" i="3" s="1"/>
  <c r="G154" i="3" s="1"/>
  <c r="G146" i="3"/>
  <c r="K131" i="3"/>
  <c r="K132" i="3" s="1"/>
  <c r="G157" i="3" s="1"/>
  <c r="D45" i="3" a="1"/>
  <c r="D75" i="2" a="1"/>
  <c r="B53" i="1"/>
  <c r="H59" i="1" s="1"/>
  <c r="D57" i="1" a="1"/>
  <c r="D57" i="1" s="1"/>
  <c r="J69" i="1"/>
  <c r="G72" i="1"/>
  <c r="E72" i="1"/>
  <c r="G71" i="1"/>
  <c r="E71" i="1"/>
  <c r="H70" i="1"/>
  <c r="F70" i="1"/>
  <c r="D70" i="1"/>
  <c r="D44" i="1"/>
  <c r="J73" i="1"/>
  <c r="H72" i="1"/>
  <c r="F72" i="1"/>
  <c r="H71" i="1"/>
  <c r="F71" i="1"/>
  <c r="G70" i="1"/>
  <c r="E70" i="1"/>
  <c r="D45" i="3" l="1"/>
  <c r="E45" i="3"/>
  <c r="E46" i="3"/>
  <c r="D46" i="3"/>
  <c r="D75" i="2"/>
  <c r="E76" i="2"/>
  <c r="D76" i="2"/>
  <c r="E75" i="2"/>
  <c r="E58" i="1"/>
  <c r="F59" i="1"/>
  <c r="D58" i="1"/>
  <c r="E59" i="1"/>
  <c r="F57" i="1"/>
  <c r="D59" i="1"/>
  <c r="E57" i="1"/>
  <c r="F58" i="1"/>
  <c r="D50" i="3" l="1" a="1"/>
  <c r="D51" i="3" s="1"/>
  <c r="E138" i="3" s="1"/>
  <c r="C147" i="3" s="1"/>
  <c r="K126" i="3"/>
  <c r="K127" i="3" s="1"/>
  <c r="G155" i="3" s="1"/>
  <c r="D80" i="2" a="1"/>
  <c r="D63" i="1" a="1"/>
  <c r="D63" i="1" s="1"/>
  <c r="G94" i="1" s="1"/>
  <c r="D50" i="3" l="1"/>
  <c r="D81" i="2"/>
  <c r="K85" i="2" s="1"/>
  <c r="K86" i="2" s="1"/>
  <c r="D80" i="2"/>
  <c r="D65" i="1"/>
  <c r="D64" i="1"/>
  <c r="J70" i="1"/>
  <c r="G86" i="1"/>
  <c r="D90" i="1" s="1" a="1"/>
  <c r="C146" i="3" l="1"/>
  <c r="B54" i="3"/>
  <c r="B55" i="3" s="1"/>
  <c r="C154" i="3" s="1"/>
  <c r="K54" i="3"/>
  <c r="K55" i="3" s="1"/>
  <c r="C156" i="3" s="1"/>
  <c r="J71" i="1"/>
  <c r="G95" i="1"/>
  <c r="D99" i="1" s="1" a="1"/>
  <c r="G103" i="1"/>
  <c r="J72" i="1"/>
  <c r="G104" i="1"/>
  <c r="G112" i="1"/>
  <c r="D92" i="2"/>
  <c r="B85" i="2"/>
  <c r="B86" i="2" s="1"/>
  <c r="I80" i="2"/>
  <c r="D90" i="1"/>
  <c r="D91" i="1"/>
  <c r="D77" i="1" l="1" a="1"/>
  <c r="D80" i="1" s="1"/>
  <c r="D99" i="1"/>
  <c r="D100" i="1"/>
  <c r="D117" i="1" a="1"/>
  <c r="D118" i="1" s="1"/>
  <c r="D78" i="1" l="1"/>
  <c r="D79" i="1"/>
  <c r="D81" i="1"/>
  <c r="D108" i="1" s="1" a="1"/>
  <c r="D109" i="1" s="1"/>
  <c r="D77" i="1"/>
  <c r="D117" i="1"/>
  <c r="D108" i="1" l="1"/>
</calcChain>
</file>

<file path=xl/sharedStrings.xml><?xml version="1.0" encoding="utf-8"?>
<sst xmlns="http://schemas.openxmlformats.org/spreadsheetml/2006/main" count="560" uniqueCount="155">
  <si>
    <t>Spring: zero dimensional element</t>
  </si>
  <si>
    <t>As all elements are identical, k1=k2=k3=k4</t>
  </si>
  <si>
    <t>kN/m</t>
  </si>
  <si>
    <t>{F}=[K]{d}</t>
  </si>
  <si>
    <t>Knowing that:</t>
  </si>
  <si>
    <t>*</t>
  </si>
  <si>
    <t>=</t>
    <phoneticPr fontId="0" type="noConversion"/>
  </si>
  <si>
    <t>Partitioning first and fifth equation</t>
  </si>
  <si>
    <t>m</t>
  </si>
  <si>
    <t>Rewriting the equations:</t>
  </si>
  <si>
    <t>=</t>
  </si>
  <si>
    <t>On solving:</t>
  </si>
  <si>
    <t>Or</t>
  </si>
  <si>
    <t>Using these values to find nodal forces:</t>
  </si>
  <si>
    <t>As there is no nodal force at these nodes</t>
  </si>
  <si>
    <t>Elementwise forces</t>
  </si>
  <si>
    <t>Element 1</t>
  </si>
  <si>
    <t>Element 2</t>
  </si>
  <si>
    <t>Element 3</t>
  </si>
  <si>
    <t>Element 4</t>
  </si>
  <si>
    <t>in</t>
  </si>
  <si>
    <t>psi</t>
  </si>
  <si>
    <t>lb</t>
  </si>
  <si>
    <t>k=</t>
  </si>
  <si>
    <t>(AE/L)*</t>
  </si>
  <si>
    <t>A0*(1+x/L)</t>
  </si>
  <si>
    <t>One Element: average area shall be taken</t>
  </si>
  <si>
    <t>Replacing the values</t>
  </si>
  <si>
    <t>Assembled matrix:</t>
  </si>
  <si>
    <t>Partitioning the matrix:</t>
  </si>
  <si>
    <t>Displacement at the end of loading</t>
  </si>
  <si>
    <t>Reaction force at the fixed end</t>
  </si>
  <si>
    <t>Stress in the element</t>
  </si>
  <si>
    <t>Strain in the element</t>
  </si>
  <si>
    <t>Strain in the element 1</t>
  </si>
  <si>
    <t>Stress in the element 2</t>
  </si>
  <si>
    <t>Stress in the element 1</t>
  </si>
  <si>
    <t>Strain in the element 2</t>
  </si>
  <si>
    <t>On comparison</t>
  </si>
  <si>
    <t>Displacement at loaded end</t>
  </si>
  <si>
    <t>One element</t>
  </si>
  <si>
    <t>Two element</t>
  </si>
  <si>
    <t>Exact</t>
  </si>
  <si>
    <r>
      <t>σ</t>
    </r>
    <r>
      <rPr>
        <vertAlign val="subscript"/>
        <sz val="10"/>
        <rFont val="Verdana"/>
        <family val="2"/>
      </rPr>
      <t>1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</si>
  <si>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0"/>
        <rFont val="Verdana"/>
      </rPr>
      <t>2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</si>
  <si>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2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</si>
  <si>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1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</si>
  <si>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0"/>
        <rFont val="Verdana"/>
      </rPr>
      <t>1</t>
    </r>
    <r>
      <rPr>
        <sz val="11"/>
        <color theme="1"/>
        <rFont val="Calibri"/>
        <family val="2"/>
        <scheme val="minor"/>
      </rPr>
      <t/>
    </r>
  </si>
  <si>
    <t>A</t>
  </si>
  <si>
    <t>AE/L</t>
  </si>
  <si>
    <t>k</t>
  </si>
  <si>
    <r>
      <t>A</t>
    </r>
    <r>
      <rPr>
        <vertAlign val="subscript"/>
        <sz val="10"/>
        <rFont val="Verdana"/>
      </rPr>
      <t>0</t>
    </r>
  </si>
  <si>
    <t>L</t>
  </si>
  <si>
    <t>E</t>
  </si>
  <si>
    <t>P</t>
  </si>
  <si>
    <r>
      <t>L</t>
    </r>
    <r>
      <rPr>
        <vertAlign val="superscript"/>
        <sz val="10"/>
        <rFont val="Verdana"/>
        <family val="2"/>
      </rPr>
      <t>e</t>
    </r>
  </si>
  <si>
    <r>
      <t>A</t>
    </r>
    <r>
      <rPr>
        <vertAlign val="subscript"/>
        <sz val="10"/>
        <rFont val="Verdana"/>
      </rPr>
      <t>1</t>
    </r>
  </si>
  <si>
    <r>
      <t>d</t>
    </r>
    <r>
      <rPr>
        <vertAlign val="subscript"/>
        <sz val="10"/>
        <rFont val="Verdana"/>
      </rPr>
      <t>3</t>
    </r>
  </si>
  <si>
    <r>
      <t>A</t>
    </r>
    <r>
      <rPr>
        <vertAlign val="subscript"/>
        <sz val="10"/>
        <rFont val="Verdana"/>
      </rPr>
      <t>2</t>
    </r>
  </si>
  <si>
    <r>
      <t>d</t>
    </r>
    <r>
      <rPr>
        <vertAlign val="subscript"/>
        <sz val="10"/>
        <rFont val="Verdana"/>
      </rPr>
      <t>2</t>
    </r>
  </si>
  <si>
    <r>
      <t>F</t>
    </r>
    <r>
      <rPr>
        <vertAlign val="subscript"/>
        <sz val="10"/>
        <rFont val="Verdana"/>
      </rPr>
      <t>2</t>
    </r>
  </si>
  <si>
    <r>
      <t>F</t>
    </r>
    <r>
      <rPr>
        <vertAlign val="subscript"/>
        <sz val="10"/>
        <rFont val="Verdana"/>
      </rPr>
      <t>3</t>
    </r>
  </si>
  <si>
    <t>Stress at loaded end</t>
  </si>
  <si>
    <t>Stress at fixed end</t>
  </si>
  <si>
    <r>
      <t>σ</t>
    </r>
    <r>
      <rPr>
        <vertAlign val="subscript"/>
        <sz val="10"/>
        <rFont val="Verdana"/>
        <family val="2"/>
      </rPr>
      <t>2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</si>
  <si>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0"/>
        <rFont val="Verdana"/>
      </rPr>
      <t>3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</si>
  <si>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0"/>
        <rFont val="Verdana"/>
      </rPr>
      <t>1</t>
    </r>
  </si>
  <si>
    <r>
      <t>k</t>
    </r>
    <r>
      <rPr>
        <vertAlign val="subscript"/>
        <sz val="10"/>
        <rFont val="Verdana"/>
      </rPr>
      <t>4</t>
    </r>
  </si>
  <si>
    <r>
      <t>k</t>
    </r>
    <r>
      <rPr>
        <vertAlign val="subscript"/>
        <sz val="10"/>
        <rFont val="Verdana"/>
      </rPr>
      <t>2</t>
    </r>
  </si>
  <si>
    <r>
      <t>k</t>
    </r>
    <r>
      <rPr>
        <vertAlign val="subscript"/>
        <sz val="10"/>
        <rFont val="Verdana"/>
      </rPr>
      <t>3</t>
    </r>
  </si>
  <si>
    <t>K</t>
  </si>
  <si>
    <t>Here,</t>
  </si>
  <si>
    <t>Assembled stiffness matrix:</t>
  </si>
  <si>
    <r>
      <t>d</t>
    </r>
    <r>
      <rPr>
        <vertAlign val="subscript"/>
        <sz val="10"/>
        <rFont val="Verdana"/>
      </rPr>
      <t>5</t>
    </r>
  </si>
  <si>
    <r>
      <t>F</t>
    </r>
    <r>
      <rPr>
        <vertAlign val="subscript"/>
        <sz val="10"/>
        <rFont val="Verdana"/>
      </rPr>
      <t>3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</si>
  <si>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4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</si>
  <si>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5</t>
    </r>
  </si>
  <si>
    <r>
      <t>d</t>
    </r>
    <r>
      <rPr>
        <vertAlign val="subscript"/>
        <sz val="10"/>
        <rFont val="Verdana"/>
      </rPr>
      <t>4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</si>
  <si>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5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</si>
  <si>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11</t>
    </r>
  </si>
  <si>
    <r>
      <t>f</t>
    </r>
    <r>
      <rPr>
        <vertAlign val="subscript"/>
        <sz val="10"/>
        <rFont val="Verdana"/>
      </rPr>
      <t>12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</si>
  <si>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22</t>
    </r>
  </si>
  <si>
    <r>
      <t>f</t>
    </r>
    <r>
      <rPr>
        <vertAlign val="subscript"/>
        <sz val="10"/>
        <rFont val="Verdana"/>
      </rPr>
      <t>23</t>
    </r>
    <r>
      <rPr>
        <sz val="11"/>
        <color theme="1"/>
        <rFont val="Calibri"/>
        <family val="2"/>
        <scheme val="minor"/>
      </rPr>
      <t/>
    </r>
  </si>
  <si>
    <t>First digit in subscript stands for element while second for node</t>
  </si>
  <si>
    <r>
      <t>f</t>
    </r>
    <r>
      <rPr>
        <vertAlign val="subscript"/>
        <sz val="10"/>
        <rFont val="Verdana"/>
      </rPr>
      <t>33</t>
    </r>
  </si>
  <si>
    <r>
      <t>f</t>
    </r>
    <r>
      <rPr>
        <vertAlign val="subscript"/>
        <sz val="10"/>
        <rFont val="Verdana"/>
      </rPr>
      <t>34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</si>
  <si>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44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</si>
  <si>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45</t>
    </r>
    <r>
      <rPr>
        <sz val="11"/>
        <color theme="1"/>
        <rFont val="Calibri"/>
        <family val="2"/>
        <scheme val="minor"/>
      </rPr>
      <t/>
    </r>
  </si>
  <si>
    <t>Two  element approach: Two elements of equal size</t>
  </si>
  <si>
    <t>lb/in</t>
  </si>
  <si>
    <r>
      <t>d</t>
    </r>
    <r>
      <rPr>
        <vertAlign val="subscript"/>
        <sz val="10"/>
        <rFont val="Verdana"/>
      </rPr>
      <t>1</t>
    </r>
  </si>
  <si>
    <t>The left most  node has been taken as the first node and then numbering has been done moving towards right</t>
  </si>
  <si>
    <r>
      <t>N</t>
    </r>
    <r>
      <rPr>
        <vertAlign val="subscript"/>
        <sz val="10"/>
        <rFont val="Verdana"/>
      </rPr>
      <t>11</t>
    </r>
  </si>
  <si>
    <r>
      <t>1-x/L</t>
    </r>
    <r>
      <rPr>
        <vertAlign val="superscript"/>
        <sz val="10"/>
        <rFont val="Verdana"/>
        <family val="2"/>
      </rPr>
      <t>e</t>
    </r>
  </si>
  <si>
    <r>
      <t>N</t>
    </r>
    <r>
      <rPr>
        <vertAlign val="subscript"/>
        <sz val="10"/>
        <rFont val="Verdana"/>
      </rPr>
      <t>12</t>
    </r>
    <r>
      <rPr>
        <sz val="11"/>
        <color theme="1"/>
        <rFont val="Calibri"/>
        <family val="2"/>
        <scheme val="minor"/>
      </rPr>
      <t/>
    </r>
  </si>
  <si>
    <r>
      <t>x/L</t>
    </r>
    <r>
      <rPr>
        <vertAlign val="superscript"/>
        <sz val="10"/>
        <rFont val="Verdana"/>
        <family val="2"/>
      </rPr>
      <t>e</t>
    </r>
  </si>
  <si>
    <t>First Element</t>
  </si>
  <si>
    <t>Second Element</t>
  </si>
  <si>
    <r>
      <t>N</t>
    </r>
    <r>
      <rPr>
        <vertAlign val="subscript"/>
        <sz val="10"/>
        <rFont val="Verdana"/>
      </rPr>
      <t>22</t>
    </r>
  </si>
  <si>
    <r>
      <t>N</t>
    </r>
    <r>
      <rPr>
        <vertAlign val="subscript"/>
        <sz val="10"/>
        <rFont val="Verdana"/>
      </rPr>
      <t>23</t>
    </r>
    <r>
      <rPr>
        <sz val="11"/>
        <color theme="1"/>
        <rFont val="Calibri"/>
        <family val="2"/>
        <scheme val="minor"/>
      </rPr>
      <t/>
    </r>
  </si>
  <si>
    <r>
      <t>x varies 0 to L</t>
    </r>
    <r>
      <rPr>
        <vertAlign val="superscript"/>
        <sz val="10"/>
        <rFont val="Verdana"/>
        <family val="2"/>
      </rPr>
      <t>e</t>
    </r>
  </si>
  <si>
    <t>Using shape function, distributed force can be calculated as equivalent forces at nodes</t>
  </si>
  <si>
    <t>Shape functions:</t>
  </si>
  <si>
    <r>
      <t>d</t>
    </r>
    <r>
      <rPr>
        <vertAlign val="subscript"/>
        <sz val="10"/>
        <rFont val="Verdana"/>
      </rPr>
      <t>3</t>
    </r>
    <r>
      <rPr>
        <sz val="11"/>
        <color theme="1"/>
        <rFont val="Calibri"/>
        <family val="2"/>
        <scheme val="minor"/>
      </rPr>
      <t/>
    </r>
  </si>
  <si>
    <t>As Node 1 is fixed , we can take</t>
  </si>
  <si>
    <r>
      <t>AE/L</t>
    </r>
    <r>
      <rPr>
        <vertAlign val="superscript"/>
        <sz val="10"/>
        <rFont val="Verdana"/>
        <family val="2"/>
      </rPr>
      <t>e</t>
    </r>
  </si>
  <si>
    <t>Third Element</t>
  </si>
  <si>
    <r>
      <t>N</t>
    </r>
    <r>
      <rPr>
        <vertAlign val="subscript"/>
        <sz val="10"/>
        <rFont val="Verdana"/>
      </rPr>
      <t>33</t>
    </r>
  </si>
  <si>
    <r>
      <t>N</t>
    </r>
    <r>
      <rPr>
        <vertAlign val="subscript"/>
        <sz val="10"/>
        <rFont val="Verdana"/>
      </rPr>
      <t>34</t>
    </r>
    <r>
      <rPr>
        <sz val="11"/>
        <color theme="1"/>
        <rFont val="Calibri"/>
        <family val="2"/>
        <scheme val="minor"/>
      </rPr>
      <t/>
    </r>
  </si>
  <si>
    <r>
      <t>N</t>
    </r>
    <r>
      <rPr>
        <vertAlign val="subscript"/>
        <sz val="10"/>
        <rFont val="Verdana"/>
      </rPr>
      <t>44</t>
    </r>
    <r>
      <rPr>
        <sz val="11"/>
        <color theme="1"/>
        <rFont val="Calibri"/>
        <family val="2"/>
        <scheme val="minor"/>
      </rPr>
      <t/>
    </r>
  </si>
  <si>
    <r>
      <t>N</t>
    </r>
    <r>
      <rPr>
        <vertAlign val="subscript"/>
        <sz val="10"/>
        <rFont val="Verdana"/>
      </rPr>
      <t>45</t>
    </r>
    <r>
      <rPr>
        <sz val="11"/>
        <color theme="1"/>
        <rFont val="Calibri"/>
        <family val="2"/>
        <scheme val="minor"/>
      </rPr>
      <t/>
    </r>
  </si>
  <si>
    <t>Fourth Element</t>
  </si>
  <si>
    <r>
      <t>F</t>
    </r>
    <r>
      <rPr>
        <vertAlign val="subscript"/>
        <sz val="10"/>
        <rFont val="Verdana"/>
      </rPr>
      <t>4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</si>
  <si>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0"/>
        <rFont val="Verdana"/>
      </rPr>
      <t>5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</si>
  <si>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0"/>
        <rFont val="Verdana"/>
      </rPr>
      <t>1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</si>
  <si>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0"/>
        <rFont val="Verdana"/>
      </rPr>
      <t>4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</si>
  <si>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0"/>
        <rFont val="Verdana"/>
      </rPr>
      <t>5</t>
    </r>
    <r>
      <rPr>
        <sz val="11"/>
        <color theme="1"/>
        <rFont val="Calibri"/>
        <family val="2"/>
        <scheme val="minor"/>
      </rPr>
      <t/>
    </r>
  </si>
  <si>
    <t>Comparison</t>
  </si>
  <si>
    <t>Displacement at rightmost node</t>
  </si>
  <si>
    <t>Exact solution</t>
  </si>
  <si>
    <t>One element approach</t>
  </si>
  <si>
    <t>Two element approach</t>
  </si>
  <si>
    <t xml:space="preserve">Displacement </t>
  </si>
  <si>
    <t>0-15</t>
  </si>
  <si>
    <t>Stress</t>
  </si>
  <si>
    <t>15-30</t>
  </si>
  <si>
    <t>30-45</t>
  </si>
  <si>
    <t>45-60</t>
  </si>
  <si>
    <t>Stress in the element 4</t>
  </si>
  <si>
    <t>Strain in the element 4</t>
  </si>
  <si>
    <t>Strain in the element 3</t>
  </si>
  <si>
    <t>Stress in the element 3</t>
  </si>
  <si>
    <r>
      <t>σ</t>
    </r>
    <r>
      <rPr>
        <vertAlign val="subscript"/>
        <sz val="10"/>
        <rFont val="Verdana"/>
        <family val="2"/>
      </rPr>
      <t>3</t>
    </r>
    <r>
      <rPr>
        <sz val="11"/>
        <color theme="1"/>
        <rFont val="Calibri"/>
        <family val="2"/>
        <scheme val="minor"/>
      </rPr>
      <t>=</t>
    </r>
  </si>
  <si>
    <r>
      <t>σ</t>
    </r>
    <r>
      <rPr>
        <vertAlign val="subscript"/>
        <sz val="10"/>
        <rFont val="Verdana"/>
        <family val="2"/>
      </rPr>
      <t>4</t>
    </r>
    <r>
      <rPr>
        <sz val="11"/>
        <color theme="1"/>
        <rFont val="Calibri"/>
        <family val="2"/>
        <scheme val="minor"/>
      </rPr>
      <t>=</t>
    </r>
  </si>
  <si>
    <t>Two elements of equal length: average area shall be taken for each element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</si>
  <si>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</si>
  <si>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t>σ</t>
  </si>
  <si>
    <t>Four  element approach: Four elements of equal size</t>
  </si>
  <si>
    <t>As both the springs are identical, k1=k2</t>
  </si>
  <si>
    <t>As there is no nodal force at this nodes</t>
  </si>
  <si>
    <t>Partitioning first and third equation</t>
  </si>
  <si>
    <t>EA/L=</t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</si>
  <si>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</si>
  <si>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θ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</si>
  <si>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r>
      <t>T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</si>
  <si>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=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</si>
  <si>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</si>
  <si>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t>Bar 1</t>
  </si>
  <si>
    <t>Bar 3</t>
  </si>
  <si>
    <t>Bar 2</t>
  </si>
  <si>
    <t>K=</t>
  </si>
  <si>
    <t>F=Kd</t>
  </si>
  <si>
    <r>
      <t>ε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</si>
  <si>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t>Four element approach</t>
  </si>
  <si>
    <t>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</si>
</sst>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vertAlign val="subscript"/>
      <sz val="10"/>
      <name val="Verdana"/>
      <family val="2"/>
    </font>
    <font>
      <vertAlign val="subscript"/>
      <sz val="10"/>
      <name val="Verdana"/>
    </font>
    <font>
      <vertAlign val="superscript"/>
      <sz val="10"/>
      <name val="Verdan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11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3.55'!$B$144:$D$144</c:f>
              <c:strCache>
                <c:ptCount val="1"/>
                <c:pt idx="0">
                  <c:v>Two element approach</c:v>
                </c:pt>
              </c:strCache>
            </c:strRef>
          </c:tx>
          <c:marker>
            <c:symbol val="none"/>
          </c:marker>
          <c:xVal>
            <c:numRef>
              <c:f>'Example 3.55'!$B$145:$B$147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'Example 3.55'!$C$145:$C$147</c:f>
              <c:numCache>
                <c:formatCode>General</c:formatCode>
                <c:ptCount val="3"/>
                <c:pt idx="0">
                  <c:v>0</c:v>
                </c:pt>
                <c:pt idx="1">
                  <c:v>6.7499999999999991E-3</c:v>
                </c:pt>
                <c:pt idx="2" formatCode="0.00E+00">
                  <c:v>8.9999999999999993E-3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'Example 3.55'!$F$144:$H$144</c:f>
              <c:strCache>
                <c:ptCount val="1"/>
                <c:pt idx="0">
                  <c:v>Four element approach</c:v>
                </c:pt>
              </c:strCache>
            </c:strRef>
          </c:tx>
          <c:marker>
            <c:symbol val="none"/>
          </c:marker>
          <c:xVal>
            <c:numRef>
              <c:f>'Example 3.55'!$F$145:$F$149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'Example 3.55'!$G$145:$G$149</c:f>
              <c:numCache>
                <c:formatCode>General</c:formatCode>
                <c:ptCount val="5"/>
                <c:pt idx="0">
                  <c:v>0</c:v>
                </c:pt>
                <c:pt idx="1">
                  <c:v>3.9374999999999983E-3</c:v>
                </c:pt>
                <c:pt idx="2">
                  <c:v>6.7499999999999965E-3</c:v>
                </c:pt>
                <c:pt idx="3">
                  <c:v>8.4374999999999954E-3</c:v>
                </c:pt>
                <c:pt idx="4">
                  <c:v>8.9999999999999941E-3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'Example 3.55'!$J$144:$L$144</c:f>
              <c:strCache>
                <c:ptCount val="1"/>
                <c:pt idx="0">
                  <c:v>Exact solution</c:v>
                </c:pt>
              </c:strCache>
            </c:strRef>
          </c:tx>
          <c:marker>
            <c:symbol val="none"/>
          </c:marker>
          <c:xVal>
            <c:numRef>
              <c:f>'Example 3.55'!$J$145:$J$149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'Example 3.55'!$K$145:$K$149</c:f>
              <c:numCache>
                <c:formatCode>0.00E+00</c:formatCode>
                <c:ptCount val="5"/>
                <c:pt idx="0">
                  <c:v>0</c:v>
                </c:pt>
                <c:pt idx="1">
                  <c:v>3.9375E-3</c:v>
                </c:pt>
                <c:pt idx="2">
                  <c:v>6.7499999999999999E-3</c:v>
                </c:pt>
                <c:pt idx="3">
                  <c:v>8.4375000000000006E-3</c:v>
                </c:pt>
                <c:pt idx="4">
                  <c:v>8.9999999999999993E-3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97632"/>
        <c:axId val="92603520"/>
      </c:scatterChart>
      <c:valAx>
        <c:axId val="92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603520"/>
        <c:crosses val="autoZero"/>
        <c:crossBetween val="midCat"/>
      </c:valAx>
      <c:valAx>
        <c:axId val="9260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97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'Example 3.55'!$F$153:$H$153</c:f>
              <c:strCache>
                <c:ptCount val="1"/>
                <c:pt idx="0">
                  <c:v>Four element approach</c:v>
                </c:pt>
              </c:strCache>
            </c:strRef>
          </c:tx>
          <c:invertIfNegative val="0"/>
          <c:cat>
            <c:numRef>
              <c:f>'Example 3.55'!$J$154:$J$158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cat>
          <c:val>
            <c:numRef>
              <c:f>'Example 3.55'!$G$154:$G$158</c:f>
              <c:numCache>
                <c:formatCode>0.00E+00</c:formatCode>
                <c:ptCount val="5"/>
                <c:pt idx="0">
                  <c:v>7874.9999999999964</c:v>
                </c:pt>
                <c:pt idx="1">
                  <c:v>5624.9999999999964</c:v>
                </c:pt>
                <c:pt idx="2">
                  <c:v>3374.9999999999977</c:v>
                </c:pt>
                <c:pt idx="3">
                  <c:v>1124.9999999999975</c:v>
                </c:pt>
              </c:numCache>
            </c:numRef>
          </c:val>
        </c:ser>
        <c:ser>
          <c:idx val="0"/>
          <c:order val="1"/>
          <c:tx>
            <c:strRef>
              <c:f>'Example 3.55'!$B$153:$D$153</c:f>
              <c:strCache>
                <c:ptCount val="1"/>
                <c:pt idx="0">
                  <c:v>Two element approach</c:v>
                </c:pt>
              </c:strCache>
            </c:strRef>
          </c:tx>
          <c:invertIfNegative val="0"/>
          <c:cat>
            <c:numRef>
              <c:f>'Example 3.55'!$J$154:$J$158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cat>
          <c:val>
            <c:numRef>
              <c:f>'Example 3.55'!$C$154:$C$157</c:f>
              <c:numCache>
                <c:formatCode>0.00E+00</c:formatCode>
                <c:ptCount val="4"/>
                <c:pt idx="0">
                  <c:v>6749.9999999999991</c:v>
                </c:pt>
                <c:pt idx="1">
                  <c:v>6749.9999999999991</c:v>
                </c:pt>
                <c:pt idx="2">
                  <c:v>2250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7824"/>
        <c:axId val="92643712"/>
      </c:barChart>
      <c:lineChart>
        <c:grouping val="standard"/>
        <c:varyColors val="0"/>
        <c:ser>
          <c:idx val="2"/>
          <c:order val="2"/>
          <c:tx>
            <c:strRef>
              <c:f>'Example 3.55'!$J$153:$L$153</c:f>
              <c:strCache>
                <c:ptCount val="1"/>
                <c:pt idx="0">
                  <c:v>Exact solution</c:v>
                </c:pt>
              </c:strCache>
            </c:strRef>
          </c:tx>
          <c:marker>
            <c:symbol val="none"/>
          </c:marker>
          <c:cat>
            <c:numRef>
              <c:f>'Example 3.55'!$J$154:$J$158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cat>
          <c:val>
            <c:numRef>
              <c:f>'Example 3.55'!$K$154:$K$158</c:f>
              <c:numCache>
                <c:formatCode>0.00E+00</c:formatCode>
                <c:ptCount val="5"/>
                <c:pt idx="0">
                  <c:v>9000</c:v>
                </c:pt>
                <c:pt idx="1">
                  <c:v>6750</c:v>
                </c:pt>
                <c:pt idx="2">
                  <c:v>4500</c:v>
                </c:pt>
                <c:pt idx="3">
                  <c:v>2250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7824"/>
        <c:axId val="92643712"/>
      </c:lineChart>
      <c:catAx>
        <c:axId val="926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643712"/>
        <c:crosses val="autoZero"/>
        <c:auto val="1"/>
        <c:lblAlgn val="ctr"/>
        <c:lblOffset val="100"/>
        <c:noMultiLvlLbl val="0"/>
      </c:catAx>
      <c:valAx>
        <c:axId val="9264371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263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84</xdr:row>
          <xdr:rowOff>0</xdr:rowOff>
        </xdr:from>
        <xdr:to>
          <xdr:col>0</xdr:col>
          <xdr:colOff>152400</xdr:colOff>
          <xdr:row>85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135</xdr:row>
      <xdr:rowOff>23812</xdr:rowOff>
    </xdr:from>
    <xdr:to>
      <xdr:col>19</xdr:col>
      <xdr:colOff>0</xdr:colOff>
      <xdr:row>149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151</xdr:row>
      <xdr:rowOff>161926</xdr:rowOff>
    </xdr:from>
    <xdr:to>
      <xdr:col>20</xdr:col>
      <xdr:colOff>219075</xdr:colOff>
      <xdr:row>167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opLeftCell="A17" workbookViewId="0">
      <selection activeCell="C42" sqref="C42"/>
    </sheetView>
  </sheetViews>
  <sheetFormatPr defaultRowHeight="15" x14ac:dyDescent="0.25"/>
  <cols>
    <col min="1" max="1" width="14.42578125" style="4" bestFit="1" customWidth="1"/>
    <col min="2" max="6" width="9.140625" style="4"/>
    <col min="7" max="7" width="9.140625" style="4" customWidth="1"/>
    <col min="8" max="16384" width="9.140625" style="4"/>
  </cols>
  <sheetData>
    <row r="1" spans="1:13" x14ac:dyDescent="0.25">
      <c r="A1" s="50" t="s">
        <v>0</v>
      </c>
      <c r="B1" s="50"/>
      <c r="C1" s="50"/>
      <c r="D1" s="50"/>
    </row>
    <row r="2" spans="1:13" x14ac:dyDescent="0.25">
      <c r="B2" s="50" t="s">
        <v>91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x14ac:dyDescent="0.25">
      <c r="A4" s="51" t="s">
        <v>66</v>
      </c>
      <c r="B4" s="51" t="s">
        <v>10</v>
      </c>
      <c r="C4" s="8">
        <v>200</v>
      </c>
      <c r="D4" s="9">
        <v>-200</v>
      </c>
      <c r="E4" s="49" t="s">
        <v>2</v>
      </c>
    </row>
    <row r="5" spans="1:13" x14ac:dyDescent="0.25">
      <c r="A5" s="51"/>
      <c r="B5" s="51"/>
      <c r="C5" s="8">
        <v>-200</v>
      </c>
      <c r="D5" s="9">
        <v>200</v>
      </c>
      <c r="E5" s="49"/>
    </row>
    <row r="7" spans="1:13" x14ac:dyDescent="0.25">
      <c r="A7" s="50" t="s">
        <v>1</v>
      </c>
      <c r="B7" s="50"/>
      <c r="C7" s="50"/>
      <c r="D7" s="50"/>
    </row>
    <row r="8" spans="1:13" x14ac:dyDescent="0.25">
      <c r="B8" s="7"/>
      <c r="C8" s="7"/>
      <c r="D8" s="7"/>
      <c r="E8" s="7"/>
      <c r="F8" s="7"/>
      <c r="G8" s="7"/>
      <c r="H8" s="7"/>
    </row>
    <row r="9" spans="1:13" x14ac:dyDescent="0.25">
      <c r="B9" s="7"/>
      <c r="C9" s="5"/>
      <c r="D9" s="5"/>
      <c r="E9" s="5"/>
      <c r="F9" s="7"/>
      <c r="G9" s="7"/>
      <c r="H9" s="7"/>
    </row>
    <row r="10" spans="1:13" x14ac:dyDescent="0.25">
      <c r="A10" s="51" t="s">
        <v>68</v>
      </c>
      <c r="B10" s="51" t="s">
        <v>10</v>
      </c>
      <c r="C10" s="8">
        <v>200</v>
      </c>
      <c r="D10" s="9">
        <v>-200</v>
      </c>
      <c r="E10" s="49" t="s">
        <v>2</v>
      </c>
      <c r="F10" s="7"/>
      <c r="G10" s="7"/>
      <c r="H10" s="7"/>
    </row>
    <row r="11" spans="1:13" x14ac:dyDescent="0.25">
      <c r="A11" s="51"/>
      <c r="B11" s="51"/>
      <c r="C11" s="8">
        <v>-200</v>
      </c>
      <c r="D11" s="9">
        <v>200</v>
      </c>
      <c r="E11" s="49"/>
      <c r="F11" s="7"/>
      <c r="G11" s="7"/>
    </row>
    <row r="12" spans="1:13" x14ac:dyDescent="0.25">
      <c r="C12" s="7"/>
      <c r="D12" s="7"/>
      <c r="E12" s="7"/>
      <c r="F12" s="24"/>
      <c r="G12" s="7"/>
    </row>
    <row r="13" spans="1:13" x14ac:dyDescent="0.25">
      <c r="A13" s="51" t="s">
        <v>69</v>
      </c>
      <c r="B13" s="51" t="s">
        <v>10</v>
      </c>
      <c r="C13" s="8">
        <v>200</v>
      </c>
      <c r="D13" s="9">
        <v>-200</v>
      </c>
      <c r="E13" s="49" t="s">
        <v>2</v>
      </c>
      <c r="F13" s="24"/>
      <c r="G13" s="7"/>
    </row>
    <row r="14" spans="1:13" x14ac:dyDescent="0.25">
      <c r="A14" s="51"/>
      <c r="B14" s="51"/>
      <c r="C14" s="8">
        <v>-200</v>
      </c>
      <c r="D14" s="9">
        <v>200</v>
      </c>
      <c r="E14" s="49"/>
      <c r="F14" s="7"/>
      <c r="G14" s="7"/>
    </row>
    <row r="15" spans="1:13" x14ac:dyDescent="0.25">
      <c r="C15" s="7"/>
      <c r="D15" s="7"/>
      <c r="E15" s="7"/>
      <c r="F15" s="7"/>
      <c r="G15" s="7"/>
    </row>
    <row r="16" spans="1:13" x14ac:dyDescent="0.25">
      <c r="A16" s="51" t="s">
        <v>67</v>
      </c>
      <c r="B16" s="51" t="s">
        <v>10</v>
      </c>
      <c r="C16" s="8">
        <v>200</v>
      </c>
      <c r="D16" s="9">
        <v>-200</v>
      </c>
      <c r="E16" s="49" t="s">
        <v>2</v>
      </c>
      <c r="F16" s="7"/>
      <c r="G16" s="7"/>
    </row>
    <row r="17" spans="1:20" x14ac:dyDescent="0.25">
      <c r="A17" s="51"/>
      <c r="B17" s="51"/>
      <c r="C17" s="8">
        <v>-200</v>
      </c>
      <c r="D17" s="9">
        <v>200</v>
      </c>
      <c r="E17" s="49"/>
      <c r="F17" s="7"/>
      <c r="G17" s="7"/>
    </row>
    <row r="20" spans="1:20" x14ac:dyDescent="0.25">
      <c r="A20" s="50" t="s">
        <v>72</v>
      </c>
      <c r="B20" s="50"/>
      <c r="C20" s="50"/>
    </row>
    <row r="22" spans="1:20" x14ac:dyDescent="0.25">
      <c r="C22" s="8">
        <f>C4</f>
        <v>200</v>
      </c>
      <c r="D22" s="7">
        <f>D4</f>
        <v>-200</v>
      </c>
      <c r="E22" s="7">
        <v>0</v>
      </c>
      <c r="F22" s="7">
        <v>0</v>
      </c>
      <c r="G22" s="9">
        <v>0</v>
      </c>
    </row>
    <row r="23" spans="1:20" x14ac:dyDescent="0.25">
      <c r="C23" s="8">
        <f>C5</f>
        <v>-200</v>
      </c>
      <c r="D23" s="7">
        <f>D5+C10</f>
        <v>400</v>
      </c>
      <c r="E23" s="7">
        <f>D10</f>
        <v>-200</v>
      </c>
      <c r="F23" s="7">
        <v>0</v>
      </c>
      <c r="G23" s="9">
        <v>0</v>
      </c>
    </row>
    <row r="24" spans="1:20" x14ac:dyDescent="0.25">
      <c r="A24" s="4" t="s">
        <v>70</v>
      </c>
      <c r="B24" s="1" t="s">
        <v>6</v>
      </c>
      <c r="C24" s="8">
        <v>0</v>
      </c>
      <c r="D24" s="7">
        <f>C11</f>
        <v>-200</v>
      </c>
      <c r="E24" s="7">
        <f>D11+C13</f>
        <v>400</v>
      </c>
      <c r="F24" s="7">
        <f>D13</f>
        <v>-200</v>
      </c>
      <c r="G24" s="9">
        <v>0</v>
      </c>
      <c r="H24" s="8" t="s">
        <v>2</v>
      </c>
    </row>
    <row r="25" spans="1:20" x14ac:dyDescent="0.25">
      <c r="C25" s="8">
        <v>0</v>
      </c>
      <c r="D25" s="7">
        <v>0</v>
      </c>
      <c r="E25" s="7">
        <f>C14</f>
        <v>-200</v>
      </c>
      <c r="F25" s="7">
        <f>D14+C16</f>
        <v>400</v>
      </c>
      <c r="G25" s="9">
        <f>D16</f>
        <v>-200</v>
      </c>
    </row>
    <row r="26" spans="1:20" x14ac:dyDescent="0.25">
      <c r="C26" s="8">
        <v>0</v>
      </c>
      <c r="D26" s="7">
        <v>0</v>
      </c>
      <c r="E26" s="7">
        <v>0</v>
      </c>
      <c r="F26" s="7">
        <f>C17</f>
        <v>-200</v>
      </c>
      <c r="G26" s="9">
        <f>D17</f>
        <v>200</v>
      </c>
    </row>
    <row r="28" spans="1:20" x14ac:dyDescent="0.25">
      <c r="A28" s="3" t="s">
        <v>71</v>
      </c>
      <c r="C28" s="4" t="s">
        <v>3</v>
      </c>
    </row>
    <row r="29" spans="1:20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4" t="s">
        <v>60</v>
      </c>
      <c r="L29" s="24" t="s">
        <v>6</v>
      </c>
      <c r="M29" s="25">
        <v>0</v>
      </c>
      <c r="N29" s="25"/>
      <c r="O29" s="25"/>
      <c r="P29" s="25"/>
      <c r="Q29" s="25"/>
      <c r="R29" s="25"/>
      <c r="S29" s="25"/>
      <c r="T29" s="25"/>
    </row>
    <row r="30" spans="1:20" x14ac:dyDescent="0.25">
      <c r="A30" s="30" t="s">
        <v>4</v>
      </c>
      <c r="B30" s="24" t="s">
        <v>47</v>
      </c>
      <c r="C30" s="24" t="s">
        <v>6</v>
      </c>
      <c r="D30" s="30">
        <v>0</v>
      </c>
      <c r="E30" s="25"/>
      <c r="F30" s="24" t="s">
        <v>73</v>
      </c>
      <c r="G30" s="24" t="s">
        <v>6</v>
      </c>
      <c r="H30" s="25">
        <v>0.02</v>
      </c>
      <c r="I30" s="25" t="s">
        <v>8</v>
      </c>
      <c r="J30" s="25"/>
      <c r="K30" s="24" t="s">
        <v>74</v>
      </c>
      <c r="L30" s="24" t="s">
        <v>6</v>
      </c>
      <c r="M30" s="25">
        <v>0</v>
      </c>
      <c r="N30" s="51" t="s">
        <v>14</v>
      </c>
      <c r="O30" s="51"/>
      <c r="P30" s="51"/>
      <c r="Q30" s="51"/>
      <c r="R30" s="25"/>
      <c r="S30" s="25"/>
      <c r="T30" s="25"/>
    </row>
    <row r="31" spans="1:20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4" t="s">
        <v>75</v>
      </c>
      <c r="L31" s="24" t="s">
        <v>6</v>
      </c>
      <c r="M31" s="25">
        <v>0</v>
      </c>
      <c r="N31" s="25"/>
      <c r="O31" s="25"/>
      <c r="P31" s="25"/>
      <c r="Q31" s="25"/>
      <c r="R31" s="25"/>
      <c r="S31" s="25"/>
      <c r="T31" s="25"/>
    </row>
    <row r="34" spans="1:10" x14ac:dyDescent="0.25">
      <c r="B34" s="22" t="s">
        <v>46</v>
      </c>
      <c r="D34" s="8">
        <f t="shared" ref="D34:H38" si="0">C22</f>
        <v>200</v>
      </c>
      <c r="E34" s="7">
        <f t="shared" si="0"/>
        <v>-200</v>
      </c>
      <c r="F34" s="7">
        <f t="shared" si="0"/>
        <v>0</v>
      </c>
      <c r="G34" s="7">
        <f t="shared" si="0"/>
        <v>0</v>
      </c>
      <c r="H34" s="9">
        <f t="shared" si="0"/>
        <v>0</v>
      </c>
      <c r="J34" s="12">
        <f>D30</f>
        <v>0</v>
      </c>
    </row>
    <row r="35" spans="1:10" x14ac:dyDescent="0.25">
      <c r="B35" s="12">
        <f>M29</f>
        <v>0</v>
      </c>
      <c r="D35" s="8">
        <f t="shared" si="0"/>
        <v>-200</v>
      </c>
      <c r="E35" s="7">
        <f t="shared" si="0"/>
        <v>400</v>
      </c>
      <c r="F35" s="7">
        <f t="shared" si="0"/>
        <v>-200</v>
      </c>
      <c r="G35" s="7">
        <f t="shared" si="0"/>
        <v>0</v>
      </c>
      <c r="H35" s="9">
        <f t="shared" si="0"/>
        <v>0</v>
      </c>
      <c r="J35" s="22" t="s">
        <v>59</v>
      </c>
    </row>
    <row r="36" spans="1:10" x14ac:dyDescent="0.25">
      <c r="B36" s="12">
        <f>M30</f>
        <v>0</v>
      </c>
      <c r="C36" s="1" t="s">
        <v>6</v>
      </c>
      <c r="D36" s="8">
        <f t="shared" si="0"/>
        <v>0</v>
      </c>
      <c r="E36" s="7">
        <f t="shared" si="0"/>
        <v>-200</v>
      </c>
      <c r="F36" s="7">
        <f t="shared" si="0"/>
        <v>400</v>
      </c>
      <c r="G36" s="7">
        <f t="shared" si="0"/>
        <v>-200</v>
      </c>
      <c r="H36" s="9">
        <f t="shared" si="0"/>
        <v>0</v>
      </c>
      <c r="I36" s="4" t="s">
        <v>5</v>
      </c>
      <c r="J36" s="22" t="s">
        <v>65</v>
      </c>
    </row>
    <row r="37" spans="1:10" x14ac:dyDescent="0.25">
      <c r="B37" s="12">
        <f>M31</f>
        <v>0</v>
      </c>
      <c r="D37" s="8">
        <f t="shared" si="0"/>
        <v>0</v>
      </c>
      <c r="E37" s="7">
        <f t="shared" si="0"/>
        <v>0</v>
      </c>
      <c r="F37" s="7">
        <f t="shared" si="0"/>
        <v>-200</v>
      </c>
      <c r="G37" s="7">
        <f t="shared" si="0"/>
        <v>400</v>
      </c>
      <c r="H37" s="9">
        <f t="shared" si="0"/>
        <v>-200</v>
      </c>
      <c r="J37" s="22" t="s">
        <v>77</v>
      </c>
    </row>
    <row r="38" spans="1:10" x14ac:dyDescent="0.25">
      <c r="B38" s="22" t="s">
        <v>76</v>
      </c>
      <c r="D38" s="8">
        <f t="shared" si="0"/>
        <v>0</v>
      </c>
      <c r="E38" s="7">
        <f t="shared" si="0"/>
        <v>0</v>
      </c>
      <c r="F38" s="7">
        <f t="shared" si="0"/>
        <v>0</v>
      </c>
      <c r="G38" s="7">
        <f t="shared" si="0"/>
        <v>-200</v>
      </c>
      <c r="H38" s="9">
        <f t="shared" si="0"/>
        <v>200</v>
      </c>
      <c r="J38" s="12">
        <f>H30</f>
        <v>0.02</v>
      </c>
    </row>
    <row r="40" spans="1:10" x14ac:dyDescent="0.25">
      <c r="A40" s="50" t="s">
        <v>7</v>
      </c>
      <c r="B40" s="50"/>
      <c r="C40" s="50"/>
      <c r="D40" s="50"/>
    </row>
    <row r="42" spans="1:10" x14ac:dyDescent="0.25">
      <c r="J42" s="12">
        <f>J34</f>
        <v>0</v>
      </c>
    </row>
    <row r="43" spans="1:10" x14ac:dyDescent="0.25">
      <c r="B43" s="12">
        <f>B35</f>
        <v>0</v>
      </c>
      <c r="D43" s="8">
        <f>D35</f>
        <v>-200</v>
      </c>
      <c r="E43" s="7">
        <f t="shared" ref="E43:H43" si="1">E35</f>
        <v>400</v>
      </c>
      <c r="F43" s="7">
        <f t="shared" si="1"/>
        <v>-200</v>
      </c>
      <c r="G43" s="7">
        <f t="shared" si="1"/>
        <v>0</v>
      </c>
      <c r="H43" s="9">
        <f t="shared" si="1"/>
        <v>0</v>
      </c>
      <c r="J43" s="22" t="s">
        <v>59</v>
      </c>
    </row>
    <row r="44" spans="1:10" x14ac:dyDescent="0.25">
      <c r="B44" s="12">
        <f t="shared" ref="B44:B45" si="2">B36</f>
        <v>0</v>
      </c>
      <c r="C44" s="1" t="s">
        <v>6</v>
      </c>
      <c r="D44" s="8">
        <f t="shared" ref="D44:H45" si="3">D36</f>
        <v>0</v>
      </c>
      <c r="E44" s="7">
        <f t="shared" si="3"/>
        <v>-200</v>
      </c>
      <c r="F44" s="7">
        <f t="shared" si="3"/>
        <v>400</v>
      </c>
      <c r="G44" s="7">
        <f t="shared" si="3"/>
        <v>-200</v>
      </c>
      <c r="H44" s="9">
        <f t="shared" si="3"/>
        <v>0</v>
      </c>
      <c r="I44" s="4" t="s">
        <v>5</v>
      </c>
      <c r="J44" s="22" t="s">
        <v>65</v>
      </c>
    </row>
    <row r="45" spans="1:10" x14ac:dyDescent="0.25">
      <c r="B45" s="12">
        <f t="shared" si="2"/>
        <v>0</v>
      </c>
      <c r="D45" s="8">
        <f t="shared" si="3"/>
        <v>0</v>
      </c>
      <c r="E45" s="7">
        <f t="shared" si="3"/>
        <v>0</v>
      </c>
      <c r="F45" s="7">
        <f t="shared" si="3"/>
        <v>-200</v>
      </c>
      <c r="G45" s="7">
        <f t="shared" si="3"/>
        <v>400</v>
      </c>
      <c r="H45" s="9">
        <f t="shared" si="3"/>
        <v>-200</v>
      </c>
      <c r="J45" s="22" t="s">
        <v>77</v>
      </c>
    </row>
    <row r="46" spans="1:10" x14ac:dyDescent="0.25">
      <c r="J46" s="12">
        <f>J38</f>
        <v>0.02</v>
      </c>
    </row>
    <row r="48" spans="1:10" x14ac:dyDescent="0.25">
      <c r="A48" s="3" t="s">
        <v>9</v>
      </c>
    </row>
    <row r="51" spans="1:8" x14ac:dyDescent="0.25">
      <c r="B51" s="12">
        <f>B43</f>
        <v>0</v>
      </c>
      <c r="D51" s="8">
        <f>E43</f>
        <v>400</v>
      </c>
      <c r="E51" s="7">
        <f t="shared" ref="E51:F51" si="4">F43</f>
        <v>-200</v>
      </c>
      <c r="F51" s="9">
        <f t="shared" si="4"/>
        <v>0</v>
      </c>
      <c r="H51" s="22" t="s">
        <v>59</v>
      </c>
    </row>
    <row r="52" spans="1:8" x14ac:dyDescent="0.25">
      <c r="B52" s="12">
        <f t="shared" ref="B52" si="5">B44</f>
        <v>0</v>
      </c>
      <c r="C52" s="1" t="s">
        <v>6</v>
      </c>
      <c r="D52" s="8">
        <f t="shared" ref="D52:F53" si="6">E44</f>
        <v>-200</v>
      </c>
      <c r="E52" s="7">
        <f t="shared" si="6"/>
        <v>400</v>
      </c>
      <c r="F52" s="9">
        <f t="shared" si="6"/>
        <v>-200</v>
      </c>
      <c r="G52" s="4" t="s">
        <v>5</v>
      </c>
      <c r="H52" s="22" t="s">
        <v>65</v>
      </c>
    </row>
    <row r="53" spans="1:8" x14ac:dyDescent="0.25">
      <c r="B53" s="12">
        <f>-H45*J46</f>
        <v>4</v>
      </c>
      <c r="D53" s="8">
        <f t="shared" si="6"/>
        <v>0</v>
      </c>
      <c r="E53" s="7">
        <f t="shared" si="6"/>
        <v>-200</v>
      </c>
      <c r="F53" s="9">
        <f t="shared" si="6"/>
        <v>400</v>
      </c>
      <c r="H53" s="22" t="s">
        <v>77</v>
      </c>
    </row>
    <row r="55" spans="1:8" x14ac:dyDescent="0.25">
      <c r="A55" s="3" t="s">
        <v>11</v>
      </c>
    </row>
    <row r="57" spans="1:8" x14ac:dyDescent="0.25">
      <c r="B57" s="22" t="s">
        <v>59</v>
      </c>
      <c r="D57" s="8">
        <f t="array" ref="D57:F59">MINVERSE(D51:F53)</f>
        <v>3.7499999999999999E-3</v>
      </c>
      <c r="E57" s="7">
        <v>2.5000000000000001E-3</v>
      </c>
      <c r="F57" s="9">
        <v>1.25E-3</v>
      </c>
      <c r="H57" s="12">
        <f>B51</f>
        <v>0</v>
      </c>
    </row>
    <row r="58" spans="1:8" x14ac:dyDescent="0.25">
      <c r="B58" s="22" t="s">
        <v>65</v>
      </c>
      <c r="C58" s="1" t="s">
        <v>6</v>
      </c>
      <c r="D58" s="8">
        <v>2.5000000000000001E-3</v>
      </c>
      <c r="E58" s="7">
        <v>5.0000000000000001E-3</v>
      </c>
      <c r="F58" s="9">
        <v>2.5000000000000001E-3</v>
      </c>
      <c r="G58" s="4" t="s">
        <v>5</v>
      </c>
      <c r="H58" s="12">
        <f t="shared" ref="H58:H59" si="7">B52</f>
        <v>0</v>
      </c>
    </row>
    <row r="59" spans="1:8" x14ac:dyDescent="0.25">
      <c r="B59" s="22" t="s">
        <v>77</v>
      </c>
      <c r="D59" s="8">
        <v>1.2499999999999998E-3</v>
      </c>
      <c r="E59" s="7">
        <v>2.4999999999999996E-3</v>
      </c>
      <c r="F59" s="9">
        <v>3.7499999999999999E-3</v>
      </c>
      <c r="H59" s="12">
        <f t="shared" si="7"/>
        <v>4</v>
      </c>
    </row>
    <row r="61" spans="1:8" x14ac:dyDescent="0.25">
      <c r="A61" s="3" t="s">
        <v>12</v>
      </c>
    </row>
    <row r="63" spans="1:8" x14ac:dyDescent="0.25">
      <c r="B63" s="22" t="s">
        <v>59</v>
      </c>
      <c r="D63" s="12">
        <f t="array" ref="D63:D65">MMULT(D57:F59,H57:H59)</f>
        <v>5.0000000000000001E-3</v>
      </c>
    </row>
    <row r="64" spans="1:8" x14ac:dyDescent="0.25">
      <c r="B64" s="22" t="s">
        <v>65</v>
      </c>
      <c r="C64" s="1" t="s">
        <v>6</v>
      </c>
      <c r="D64" s="12">
        <v>0.01</v>
      </c>
      <c r="E64" s="4" t="s">
        <v>8</v>
      </c>
    </row>
    <row r="65" spans="1:10" x14ac:dyDescent="0.25">
      <c r="B65" s="22" t="s">
        <v>77</v>
      </c>
      <c r="D65" s="12">
        <v>1.4999999999999999E-2</v>
      </c>
    </row>
    <row r="67" spans="1:10" x14ac:dyDescent="0.25">
      <c r="A67" s="50" t="s">
        <v>13</v>
      </c>
      <c r="B67" s="50"/>
      <c r="C67" s="50"/>
      <c r="D67" s="50"/>
    </row>
    <row r="69" spans="1:10" x14ac:dyDescent="0.25">
      <c r="B69" s="22" t="s">
        <v>46</v>
      </c>
      <c r="D69" s="8">
        <f>D34</f>
        <v>200</v>
      </c>
      <c r="E69" s="7">
        <f t="shared" ref="E69:J69" si="8">E34</f>
        <v>-200</v>
      </c>
      <c r="F69" s="7">
        <f t="shared" si="8"/>
        <v>0</v>
      </c>
      <c r="G69" s="7">
        <f t="shared" si="8"/>
        <v>0</v>
      </c>
      <c r="H69" s="7">
        <f t="shared" si="8"/>
        <v>0</v>
      </c>
      <c r="I69" s="8"/>
      <c r="J69" s="12">
        <f t="shared" si="8"/>
        <v>0</v>
      </c>
    </row>
    <row r="70" spans="1:10" x14ac:dyDescent="0.25">
      <c r="B70" s="22" t="s">
        <v>45</v>
      </c>
      <c r="D70" s="8">
        <f t="shared" ref="D70:H70" si="9">D35</f>
        <v>-200</v>
      </c>
      <c r="E70" s="7">
        <f t="shared" si="9"/>
        <v>400</v>
      </c>
      <c r="F70" s="7">
        <f t="shared" si="9"/>
        <v>-200</v>
      </c>
      <c r="G70" s="7">
        <f t="shared" si="9"/>
        <v>0</v>
      </c>
      <c r="H70" s="7">
        <f t="shared" si="9"/>
        <v>0</v>
      </c>
      <c r="I70" s="8"/>
      <c r="J70" s="12">
        <f>D63</f>
        <v>5.0000000000000001E-3</v>
      </c>
    </row>
    <row r="71" spans="1:10" x14ac:dyDescent="0.25">
      <c r="B71" s="22" t="s">
        <v>74</v>
      </c>
      <c r="C71" s="1" t="s">
        <v>6</v>
      </c>
      <c r="D71" s="8">
        <f t="shared" ref="D71:I71" si="10">D36</f>
        <v>0</v>
      </c>
      <c r="E71" s="7">
        <f t="shared" si="10"/>
        <v>-200</v>
      </c>
      <c r="F71" s="7">
        <f t="shared" si="10"/>
        <v>400</v>
      </c>
      <c r="G71" s="7">
        <f t="shared" si="10"/>
        <v>-200</v>
      </c>
      <c r="H71" s="7">
        <f t="shared" si="10"/>
        <v>0</v>
      </c>
      <c r="I71" s="8" t="str">
        <f t="shared" si="10"/>
        <v>*</v>
      </c>
      <c r="J71" s="12">
        <f t="shared" ref="J71:J72" si="11">D64</f>
        <v>0.01</v>
      </c>
    </row>
    <row r="72" spans="1:10" x14ac:dyDescent="0.25">
      <c r="B72" s="22" t="s">
        <v>75</v>
      </c>
      <c r="D72" s="8">
        <f t="shared" ref="D72:H72" si="12">D37</f>
        <v>0</v>
      </c>
      <c r="E72" s="7">
        <f t="shared" si="12"/>
        <v>0</v>
      </c>
      <c r="F72" s="7">
        <f t="shared" si="12"/>
        <v>-200</v>
      </c>
      <c r="G72" s="7">
        <f t="shared" si="12"/>
        <v>400</v>
      </c>
      <c r="H72" s="7">
        <f t="shared" si="12"/>
        <v>-200</v>
      </c>
      <c r="I72" s="8"/>
      <c r="J72" s="12">
        <f t="shared" si="11"/>
        <v>1.4999999999999999E-2</v>
      </c>
    </row>
    <row r="73" spans="1:10" x14ac:dyDescent="0.25">
      <c r="B73" s="22" t="s">
        <v>78</v>
      </c>
      <c r="D73" s="8">
        <f t="shared" ref="D73:J73" si="13">D38</f>
        <v>0</v>
      </c>
      <c r="E73" s="7">
        <f t="shared" si="13"/>
        <v>0</v>
      </c>
      <c r="F73" s="7">
        <f t="shared" si="13"/>
        <v>0</v>
      </c>
      <c r="G73" s="7">
        <f t="shared" si="13"/>
        <v>-200</v>
      </c>
      <c r="H73" s="7">
        <f t="shared" si="13"/>
        <v>200</v>
      </c>
      <c r="I73" s="8"/>
      <c r="J73" s="12">
        <f t="shared" si="13"/>
        <v>0.02</v>
      </c>
    </row>
    <row r="75" spans="1:10" x14ac:dyDescent="0.25">
      <c r="A75" s="3" t="s">
        <v>11</v>
      </c>
    </row>
    <row r="77" spans="1:10" x14ac:dyDescent="0.25">
      <c r="B77" s="22" t="s">
        <v>46</v>
      </c>
      <c r="D77" s="12">
        <f t="array" ref="D77:D81">MMULT(D69:H73,J69:J73)</f>
        <v>-1</v>
      </c>
    </row>
    <row r="78" spans="1:10" x14ac:dyDescent="0.25">
      <c r="B78" s="22" t="s">
        <v>45</v>
      </c>
      <c r="D78" s="12">
        <v>0</v>
      </c>
    </row>
    <row r="79" spans="1:10" x14ac:dyDescent="0.25">
      <c r="B79" s="22" t="s">
        <v>74</v>
      </c>
      <c r="C79" s="1" t="s">
        <v>6</v>
      </c>
      <c r="D79" s="12">
        <v>0</v>
      </c>
    </row>
    <row r="80" spans="1:10" x14ac:dyDescent="0.25">
      <c r="B80" s="22" t="s">
        <v>75</v>
      </c>
      <c r="D80" s="12">
        <v>0</v>
      </c>
    </row>
    <row r="81" spans="1:18" x14ac:dyDescent="0.25">
      <c r="B81" s="22" t="s">
        <v>78</v>
      </c>
      <c r="D81" s="12">
        <v>1</v>
      </c>
    </row>
    <row r="83" spans="1:18" x14ac:dyDescent="0.25">
      <c r="A83" s="50" t="s">
        <v>15</v>
      </c>
      <c r="B83" s="50"/>
    </row>
    <row r="84" spans="1:18" x14ac:dyDescent="0.25">
      <c r="A84" s="6" t="s">
        <v>16</v>
      </c>
    </row>
    <row r="85" spans="1:18" x14ac:dyDescent="0.25">
      <c r="B85" s="22" t="s">
        <v>79</v>
      </c>
      <c r="C85" s="49" t="s">
        <v>10</v>
      </c>
      <c r="D85" s="8">
        <f>C4</f>
        <v>200</v>
      </c>
      <c r="E85" s="9">
        <f>D4</f>
        <v>-200</v>
      </c>
      <c r="F85" s="49" t="s">
        <v>5</v>
      </c>
      <c r="G85" s="12">
        <f>D30</f>
        <v>0</v>
      </c>
      <c r="I85" s="25"/>
      <c r="J85" s="24" t="s">
        <v>80</v>
      </c>
      <c r="K85" s="25"/>
      <c r="L85" s="51" t="s">
        <v>83</v>
      </c>
      <c r="M85" s="52"/>
      <c r="N85" s="52"/>
      <c r="O85" s="52"/>
      <c r="P85" s="52"/>
      <c r="Q85" s="52"/>
      <c r="R85" s="52"/>
    </row>
    <row r="86" spans="1:18" x14ac:dyDescent="0.25">
      <c r="B86" s="22" t="s">
        <v>80</v>
      </c>
      <c r="C86" s="49"/>
      <c r="D86" s="8">
        <f>C5</f>
        <v>-200</v>
      </c>
      <c r="E86" s="9">
        <f>D5</f>
        <v>200</v>
      </c>
      <c r="F86" s="49"/>
      <c r="G86" s="12">
        <f>D63</f>
        <v>5.0000000000000001E-3</v>
      </c>
      <c r="I86" s="25"/>
      <c r="J86" s="25"/>
      <c r="K86" s="25"/>
    </row>
    <row r="88" spans="1:18" x14ac:dyDescent="0.25">
      <c r="A88" s="3" t="s">
        <v>11</v>
      </c>
    </row>
    <row r="89" spans="1:18" x14ac:dyDescent="0.25">
      <c r="B89" s="7"/>
      <c r="C89" s="7"/>
    </row>
    <row r="90" spans="1:18" x14ac:dyDescent="0.25">
      <c r="B90" s="22" t="s">
        <v>79</v>
      </c>
      <c r="C90" s="49" t="s">
        <v>10</v>
      </c>
      <c r="D90" s="12">
        <f t="array" ref="D90:D91">MMULT(D85:E86,G85:G86)</f>
        <v>-1</v>
      </c>
    </row>
    <row r="91" spans="1:18" x14ac:dyDescent="0.25">
      <c r="B91" s="22" t="s">
        <v>80</v>
      </c>
      <c r="C91" s="49"/>
      <c r="D91" s="12">
        <v>1</v>
      </c>
    </row>
    <row r="93" spans="1:18" x14ac:dyDescent="0.25">
      <c r="A93" s="6" t="s">
        <v>17</v>
      </c>
    </row>
    <row r="94" spans="1:18" x14ac:dyDescent="0.25">
      <c r="B94" s="22" t="s">
        <v>81</v>
      </c>
      <c r="C94" s="49" t="s">
        <v>10</v>
      </c>
      <c r="D94" s="8">
        <f>C10</f>
        <v>200</v>
      </c>
      <c r="E94" s="8">
        <f>D10</f>
        <v>-200</v>
      </c>
      <c r="F94" s="49" t="s">
        <v>5</v>
      </c>
      <c r="G94" s="12">
        <f>D63</f>
        <v>5.0000000000000001E-3</v>
      </c>
    </row>
    <row r="95" spans="1:18" x14ac:dyDescent="0.25">
      <c r="B95" s="22" t="s">
        <v>82</v>
      </c>
      <c r="C95" s="49"/>
      <c r="D95" s="8">
        <f>C11</f>
        <v>-200</v>
      </c>
      <c r="E95" s="8">
        <f>D11</f>
        <v>200</v>
      </c>
      <c r="F95" s="49"/>
      <c r="G95" s="12">
        <f>D64</f>
        <v>0.01</v>
      </c>
    </row>
    <row r="97" spans="1:7" x14ac:dyDescent="0.25">
      <c r="A97" s="3" t="s">
        <v>11</v>
      </c>
    </row>
    <row r="98" spans="1:7" x14ac:dyDescent="0.25">
      <c r="B98" s="7"/>
      <c r="C98" s="7"/>
    </row>
    <row r="99" spans="1:7" x14ac:dyDescent="0.25">
      <c r="B99" s="22" t="s">
        <v>81</v>
      </c>
      <c r="C99" s="49" t="s">
        <v>10</v>
      </c>
      <c r="D99" s="12">
        <f t="array" ref="D99:D100">MMULT(D94:E95,G94:G95)</f>
        <v>-1</v>
      </c>
    </row>
    <row r="100" spans="1:7" x14ac:dyDescent="0.25">
      <c r="B100" s="22" t="s">
        <v>82</v>
      </c>
      <c r="C100" s="49"/>
      <c r="D100" s="12">
        <v>1</v>
      </c>
    </row>
    <row r="102" spans="1:7" x14ac:dyDescent="0.25">
      <c r="A102" s="6" t="s">
        <v>18</v>
      </c>
    </row>
    <row r="103" spans="1:7" x14ac:dyDescent="0.25">
      <c r="B103" s="22" t="s">
        <v>84</v>
      </c>
      <c r="C103" s="49" t="s">
        <v>10</v>
      </c>
      <c r="D103" s="8">
        <f>C13</f>
        <v>200</v>
      </c>
      <c r="E103" s="8">
        <f>D13</f>
        <v>-200</v>
      </c>
      <c r="F103" s="49" t="s">
        <v>5</v>
      </c>
      <c r="G103" s="12">
        <f>D64</f>
        <v>0.01</v>
      </c>
    </row>
    <row r="104" spans="1:7" x14ac:dyDescent="0.25">
      <c r="B104" s="22" t="s">
        <v>85</v>
      </c>
      <c r="C104" s="49"/>
      <c r="D104" s="8">
        <f>C14</f>
        <v>-200</v>
      </c>
      <c r="E104" s="8">
        <f>D14</f>
        <v>200</v>
      </c>
      <c r="F104" s="49"/>
      <c r="G104" s="12">
        <f>D65</f>
        <v>1.4999999999999999E-2</v>
      </c>
    </row>
    <row r="106" spans="1:7" x14ac:dyDescent="0.25">
      <c r="A106" s="3" t="s">
        <v>11</v>
      </c>
    </row>
    <row r="107" spans="1:7" x14ac:dyDescent="0.25">
      <c r="B107" s="7"/>
      <c r="C107" s="7"/>
    </row>
    <row r="108" spans="1:7" x14ac:dyDescent="0.25">
      <c r="B108" s="22" t="s">
        <v>84</v>
      </c>
      <c r="C108" s="49" t="s">
        <v>10</v>
      </c>
      <c r="D108" s="12">
        <f t="array" ref="D108:D109">MMULT(D103:E104,G103:G104)</f>
        <v>-1</v>
      </c>
    </row>
    <row r="109" spans="1:7" x14ac:dyDescent="0.25">
      <c r="B109" s="22" t="s">
        <v>85</v>
      </c>
      <c r="C109" s="49"/>
      <c r="D109" s="12">
        <v>1</v>
      </c>
    </row>
    <row r="111" spans="1:7" x14ac:dyDescent="0.25">
      <c r="A111" s="6" t="s">
        <v>19</v>
      </c>
    </row>
    <row r="112" spans="1:7" x14ac:dyDescent="0.25">
      <c r="B112" s="22" t="s">
        <v>86</v>
      </c>
      <c r="C112" s="49" t="s">
        <v>10</v>
      </c>
      <c r="D112" s="8">
        <f>C16</f>
        <v>200</v>
      </c>
      <c r="E112" s="8">
        <f>D16</f>
        <v>-200</v>
      </c>
      <c r="F112" s="49" t="s">
        <v>5</v>
      </c>
      <c r="G112" s="12">
        <f>D65</f>
        <v>1.4999999999999999E-2</v>
      </c>
    </row>
    <row r="113" spans="1:7" x14ac:dyDescent="0.25">
      <c r="B113" s="22" t="s">
        <v>87</v>
      </c>
      <c r="C113" s="49"/>
      <c r="D113" s="8">
        <f>C17</f>
        <v>-200</v>
      </c>
      <c r="E113" s="8">
        <f>D17</f>
        <v>200</v>
      </c>
      <c r="F113" s="49"/>
      <c r="G113" s="12">
        <f>H30</f>
        <v>0.02</v>
      </c>
    </row>
    <row r="115" spans="1:7" x14ac:dyDescent="0.25">
      <c r="A115" s="3" t="s">
        <v>11</v>
      </c>
    </row>
    <row r="116" spans="1:7" x14ac:dyDescent="0.25">
      <c r="B116" s="7"/>
      <c r="C116" s="7"/>
    </row>
    <row r="117" spans="1:7" x14ac:dyDescent="0.25">
      <c r="B117" s="22" t="s">
        <v>86</v>
      </c>
      <c r="C117" s="49" t="s">
        <v>10</v>
      </c>
      <c r="D117" s="12">
        <f t="array" ref="D117:D118">MMULT(D112:E113,G112:G113)</f>
        <v>-1</v>
      </c>
    </row>
    <row r="118" spans="1:7" x14ac:dyDescent="0.25">
      <c r="B118" s="22" t="s">
        <v>87</v>
      </c>
      <c r="C118" s="49"/>
      <c r="D118" s="12">
        <v>1</v>
      </c>
    </row>
  </sheetData>
  <mergeCells count="33">
    <mergeCell ref="A20:C20"/>
    <mergeCell ref="A40:D40"/>
    <mergeCell ref="A67:D67"/>
    <mergeCell ref="N30:Q30"/>
    <mergeCell ref="A83:B83"/>
    <mergeCell ref="C85:C86"/>
    <mergeCell ref="F85:F86"/>
    <mergeCell ref="L85:R85"/>
    <mergeCell ref="C108:C109"/>
    <mergeCell ref="C94:C95"/>
    <mergeCell ref="F94:F95"/>
    <mergeCell ref="C90:C91"/>
    <mergeCell ref="C112:C113"/>
    <mergeCell ref="F112:F113"/>
    <mergeCell ref="C117:C118"/>
    <mergeCell ref="C99:C100"/>
    <mergeCell ref="C103:C104"/>
    <mergeCell ref="F103:F104"/>
    <mergeCell ref="E4:E5"/>
    <mergeCell ref="E10:E11"/>
    <mergeCell ref="E13:E14"/>
    <mergeCell ref="E16:E17"/>
    <mergeCell ref="A1:D1"/>
    <mergeCell ref="A4:A5"/>
    <mergeCell ref="A7:D7"/>
    <mergeCell ref="A10:A11"/>
    <mergeCell ref="A13:A14"/>
    <mergeCell ref="A16:A17"/>
    <mergeCell ref="B4:B5"/>
    <mergeCell ref="B2:M2"/>
    <mergeCell ref="B10:B11"/>
    <mergeCell ref="B13:B14"/>
    <mergeCell ref="B16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8" workbookViewId="0">
      <selection activeCell="F24" sqref="F24"/>
    </sheetView>
  </sheetViews>
  <sheetFormatPr defaultRowHeight="15" x14ac:dyDescent="0.25"/>
  <cols>
    <col min="1" max="1" width="14.42578125" style="38" bestFit="1" customWidth="1"/>
    <col min="2" max="6" width="9.140625" style="38"/>
    <col min="7" max="7" width="9.140625" style="38" customWidth="1"/>
    <col min="8" max="16384" width="9.140625" style="38"/>
  </cols>
  <sheetData>
    <row r="1" spans="1:13" x14ac:dyDescent="0.25">
      <c r="A1" s="50" t="s">
        <v>0</v>
      </c>
      <c r="B1" s="50"/>
      <c r="C1" s="50"/>
      <c r="D1" s="50"/>
    </row>
    <row r="2" spans="1:13" x14ac:dyDescent="0.25">
      <c r="B2" s="50" t="s">
        <v>91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x14ac:dyDescent="0.25">
      <c r="A4" s="51" t="s">
        <v>66</v>
      </c>
      <c r="B4" s="51" t="s">
        <v>10</v>
      </c>
      <c r="C4" s="37">
        <v>2000</v>
      </c>
      <c r="D4" s="40">
        <v>-2000</v>
      </c>
      <c r="E4" s="49" t="s">
        <v>2</v>
      </c>
    </row>
    <row r="5" spans="1:13" x14ac:dyDescent="0.25">
      <c r="A5" s="51"/>
      <c r="B5" s="51"/>
      <c r="C5" s="37">
        <v>-2000</v>
      </c>
      <c r="D5" s="40">
        <v>2000</v>
      </c>
      <c r="E5" s="49"/>
    </row>
    <row r="7" spans="1:13" x14ac:dyDescent="0.25">
      <c r="A7" s="50" t="s">
        <v>138</v>
      </c>
      <c r="B7" s="50"/>
      <c r="C7" s="50"/>
      <c r="D7" s="50"/>
    </row>
    <row r="8" spans="1:13" x14ac:dyDescent="0.25">
      <c r="B8" s="36"/>
      <c r="C8" s="36"/>
      <c r="D8" s="36"/>
      <c r="E8" s="36"/>
      <c r="F8" s="36"/>
      <c r="G8" s="36"/>
      <c r="H8" s="36"/>
    </row>
    <row r="9" spans="1:13" x14ac:dyDescent="0.25">
      <c r="B9" s="36"/>
      <c r="C9" s="5"/>
      <c r="D9" s="5"/>
      <c r="E9" s="5"/>
      <c r="F9" s="36"/>
      <c r="G9" s="36"/>
      <c r="H9" s="36"/>
    </row>
    <row r="10" spans="1:13" x14ac:dyDescent="0.25">
      <c r="A10" s="51" t="s">
        <v>68</v>
      </c>
      <c r="B10" s="51" t="s">
        <v>10</v>
      </c>
      <c r="C10" s="37">
        <v>2000</v>
      </c>
      <c r="D10" s="40">
        <v>-2000</v>
      </c>
      <c r="E10" s="49" t="s">
        <v>2</v>
      </c>
      <c r="F10" s="36"/>
      <c r="G10" s="36"/>
      <c r="H10" s="36"/>
    </row>
    <row r="11" spans="1:13" x14ac:dyDescent="0.25">
      <c r="A11" s="51"/>
      <c r="B11" s="51"/>
      <c r="C11" s="37">
        <v>-2000</v>
      </c>
      <c r="D11" s="40">
        <v>2000</v>
      </c>
      <c r="E11" s="49"/>
      <c r="F11" s="36"/>
      <c r="G11" s="36"/>
    </row>
    <row r="12" spans="1:13" x14ac:dyDescent="0.25">
      <c r="C12" s="36"/>
      <c r="D12" s="36"/>
      <c r="E12" s="36"/>
      <c r="F12" s="24"/>
      <c r="G12" s="36"/>
    </row>
    <row r="14" spans="1:13" x14ac:dyDescent="0.25">
      <c r="A14" s="50" t="s">
        <v>72</v>
      </c>
      <c r="B14" s="50"/>
      <c r="C14" s="50"/>
    </row>
    <row r="17" spans="1:20" x14ac:dyDescent="0.25">
      <c r="C17" s="37">
        <f>C4</f>
        <v>2000</v>
      </c>
      <c r="D17" s="36">
        <f>D4</f>
        <v>-2000</v>
      </c>
      <c r="E17" s="40">
        <v>0</v>
      </c>
    </row>
    <row r="18" spans="1:20" x14ac:dyDescent="0.25">
      <c r="A18" s="38" t="s">
        <v>70</v>
      </c>
      <c r="B18" s="1" t="s">
        <v>6</v>
      </c>
      <c r="C18" s="37">
        <f>C5</f>
        <v>-2000</v>
      </c>
      <c r="D18" s="36">
        <f>D5+C10</f>
        <v>4000</v>
      </c>
      <c r="E18" s="40">
        <f>D10</f>
        <v>-2000</v>
      </c>
      <c r="F18" s="36" t="s">
        <v>2</v>
      </c>
    </row>
    <row r="19" spans="1:20" x14ac:dyDescent="0.25">
      <c r="C19" s="37">
        <v>0</v>
      </c>
      <c r="D19" s="36">
        <f>C11</f>
        <v>-2000</v>
      </c>
      <c r="E19" s="40">
        <f>D11</f>
        <v>2000</v>
      </c>
    </row>
    <row r="22" spans="1:20" x14ac:dyDescent="0.25">
      <c r="A22" s="35" t="s">
        <v>71</v>
      </c>
      <c r="C22" s="38" t="s">
        <v>3</v>
      </c>
    </row>
    <row r="23" spans="1:2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N23" s="36"/>
      <c r="O23" s="36"/>
      <c r="P23" s="36"/>
      <c r="Q23" s="36"/>
      <c r="R23" s="36"/>
      <c r="S23" s="36"/>
      <c r="T23" s="36"/>
    </row>
    <row r="24" spans="1:20" x14ac:dyDescent="0.25">
      <c r="A24" s="30" t="s">
        <v>4</v>
      </c>
      <c r="B24" s="24" t="s">
        <v>47</v>
      </c>
      <c r="C24" s="24" t="s">
        <v>6</v>
      </c>
      <c r="D24" s="30">
        <v>0</v>
      </c>
      <c r="E24" s="36"/>
      <c r="F24" s="24" t="s">
        <v>57</v>
      </c>
      <c r="G24" s="24" t="s">
        <v>6</v>
      </c>
      <c r="H24" s="36">
        <v>0.02</v>
      </c>
      <c r="I24" s="36" t="s">
        <v>8</v>
      </c>
      <c r="J24" s="36"/>
      <c r="K24" s="24" t="s">
        <v>60</v>
      </c>
      <c r="L24" s="24" t="s">
        <v>6</v>
      </c>
      <c r="M24" s="36">
        <v>0</v>
      </c>
      <c r="O24" s="51" t="s">
        <v>139</v>
      </c>
      <c r="P24" s="51"/>
      <c r="Q24" s="51"/>
      <c r="R24" s="51"/>
    </row>
    <row r="25" spans="1:2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8" spans="1:20" x14ac:dyDescent="0.25">
      <c r="B28" s="22" t="s">
        <v>46</v>
      </c>
      <c r="D28" s="37">
        <f>C17</f>
        <v>2000</v>
      </c>
      <c r="E28" s="36">
        <f t="shared" ref="E28:F28" si="0">D17</f>
        <v>-2000</v>
      </c>
      <c r="F28" s="40">
        <f t="shared" si="0"/>
        <v>0</v>
      </c>
      <c r="G28" s="36"/>
      <c r="H28" s="39">
        <f>D24</f>
        <v>0</v>
      </c>
    </row>
    <row r="29" spans="1:20" x14ac:dyDescent="0.25">
      <c r="B29" s="39">
        <f>M24</f>
        <v>0</v>
      </c>
      <c r="C29" s="1" t="s">
        <v>6</v>
      </c>
      <c r="D29" s="37">
        <f t="shared" ref="D29:F29" si="1">C18</f>
        <v>-2000</v>
      </c>
      <c r="E29" s="36">
        <f t="shared" si="1"/>
        <v>4000</v>
      </c>
      <c r="F29" s="40">
        <f t="shared" si="1"/>
        <v>-2000</v>
      </c>
      <c r="G29" s="36" t="s">
        <v>5</v>
      </c>
      <c r="H29" s="22" t="s">
        <v>59</v>
      </c>
    </row>
    <row r="30" spans="1:20" x14ac:dyDescent="0.25">
      <c r="B30" s="22" t="s">
        <v>61</v>
      </c>
      <c r="D30" s="37">
        <f t="shared" ref="D30:F30" si="2">C19</f>
        <v>0</v>
      </c>
      <c r="E30" s="36">
        <f t="shared" si="2"/>
        <v>-2000</v>
      </c>
      <c r="F30" s="40">
        <f t="shared" si="2"/>
        <v>2000</v>
      </c>
      <c r="G30" s="36"/>
      <c r="H30" s="39">
        <f>H24</f>
        <v>0.02</v>
      </c>
    </row>
    <row r="32" spans="1:20" x14ac:dyDescent="0.25">
      <c r="B32" s="35"/>
      <c r="C32" s="35"/>
      <c r="D32" s="35"/>
    </row>
    <row r="34" spans="1:8" x14ac:dyDescent="0.25">
      <c r="A34" s="50" t="s">
        <v>140</v>
      </c>
      <c r="B34" s="50"/>
      <c r="C34" s="50"/>
    </row>
    <row r="35" spans="1:8" x14ac:dyDescent="0.25">
      <c r="A35" s="36"/>
      <c r="B35" s="36"/>
      <c r="C35" s="36"/>
      <c r="D35" s="36"/>
      <c r="E35" s="36"/>
      <c r="F35" s="36"/>
      <c r="H35" s="39">
        <f>D31</f>
        <v>0</v>
      </c>
    </row>
    <row r="36" spans="1:8" x14ac:dyDescent="0.25">
      <c r="A36" s="36"/>
      <c r="B36" s="39">
        <v>0</v>
      </c>
      <c r="C36" s="1" t="s">
        <v>6</v>
      </c>
      <c r="D36" s="37">
        <f>D29</f>
        <v>-2000</v>
      </c>
      <c r="E36" s="36">
        <f t="shared" ref="E36:F36" si="3">E29</f>
        <v>4000</v>
      </c>
      <c r="F36" s="40">
        <f t="shared" si="3"/>
        <v>-2000</v>
      </c>
      <c r="G36" s="38" t="s">
        <v>5</v>
      </c>
      <c r="H36" s="22" t="s">
        <v>59</v>
      </c>
    </row>
    <row r="37" spans="1:8" x14ac:dyDescent="0.25">
      <c r="A37" s="36"/>
      <c r="B37" s="36"/>
      <c r="C37" s="36"/>
      <c r="D37" s="36"/>
      <c r="E37" s="36"/>
      <c r="F37" s="36"/>
      <c r="H37" s="39">
        <f>H30</f>
        <v>0.02</v>
      </c>
    </row>
    <row r="39" spans="1:8" x14ac:dyDescent="0.25">
      <c r="A39" s="35" t="s">
        <v>11</v>
      </c>
    </row>
    <row r="40" spans="1:8" x14ac:dyDescent="0.25">
      <c r="B40" s="24" t="s">
        <v>59</v>
      </c>
      <c r="C40" s="24" t="s">
        <v>6</v>
      </c>
      <c r="D40" s="30">
        <f>-F36*H37/E36</f>
        <v>0.01</v>
      </c>
      <c r="E40" s="38" t="s">
        <v>8</v>
      </c>
    </row>
    <row r="42" spans="1:8" x14ac:dyDescent="0.25">
      <c r="A42" s="50" t="s">
        <v>13</v>
      </c>
      <c r="B42" s="50"/>
      <c r="C42" s="50"/>
      <c r="D42" s="50"/>
    </row>
    <row r="44" spans="1:8" x14ac:dyDescent="0.25">
      <c r="B44" s="22" t="s">
        <v>46</v>
      </c>
      <c r="D44" s="37">
        <v>2000</v>
      </c>
      <c r="E44" s="36">
        <v>-2000</v>
      </c>
      <c r="F44" s="40">
        <v>0</v>
      </c>
      <c r="G44" s="36"/>
      <c r="H44" s="39">
        <f>D24</f>
        <v>0</v>
      </c>
    </row>
    <row r="45" spans="1:8" x14ac:dyDescent="0.25">
      <c r="B45" s="22" t="s">
        <v>45</v>
      </c>
      <c r="D45" s="37">
        <v>-2000</v>
      </c>
      <c r="E45" s="36">
        <v>4000</v>
      </c>
      <c r="F45" s="40">
        <v>-2000</v>
      </c>
      <c r="G45" s="36" t="s">
        <v>5</v>
      </c>
      <c r="H45" s="22">
        <f>D40</f>
        <v>0.01</v>
      </c>
    </row>
    <row r="46" spans="1:8" x14ac:dyDescent="0.25">
      <c r="B46" s="22" t="s">
        <v>74</v>
      </c>
      <c r="C46" s="1" t="s">
        <v>6</v>
      </c>
      <c r="D46" s="37">
        <v>0</v>
      </c>
      <c r="E46" s="36">
        <v>-2000</v>
      </c>
      <c r="F46" s="40">
        <v>2000</v>
      </c>
      <c r="G46" s="36"/>
      <c r="H46" s="39">
        <f>H24</f>
        <v>0.02</v>
      </c>
    </row>
    <row r="50" spans="1:5" x14ac:dyDescent="0.25">
      <c r="A50" s="35" t="s">
        <v>11</v>
      </c>
      <c r="B50" s="35"/>
      <c r="E50" s="36"/>
    </row>
    <row r="51" spans="1:5" x14ac:dyDescent="0.25">
      <c r="B51" s="22" t="s">
        <v>46</v>
      </c>
      <c r="D51" s="39">
        <f t="array" ref="D51:D53">MMULT(D44:F46,H44:H46)</f>
        <v>-20</v>
      </c>
    </row>
    <row r="52" spans="1:5" ht="15.75" customHeight="1" x14ac:dyDescent="0.25">
      <c r="B52" s="22" t="s">
        <v>45</v>
      </c>
      <c r="D52" s="22">
        <v>0</v>
      </c>
    </row>
    <row r="53" spans="1:5" x14ac:dyDescent="0.25">
      <c r="B53" s="22" t="s">
        <v>74</v>
      </c>
      <c r="C53" s="1" t="s">
        <v>6</v>
      </c>
      <c r="D53" s="39">
        <v>20</v>
      </c>
    </row>
  </sheetData>
  <mergeCells count="13">
    <mergeCell ref="A34:C34"/>
    <mergeCell ref="A42:D42"/>
    <mergeCell ref="A14:C14"/>
    <mergeCell ref="O24:R24"/>
    <mergeCell ref="A10:A11"/>
    <mergeCell ref="B10:B11"/>
    <mergeCell ref="E10:E11"/>
    <mergeCell ref="A7:D7"/>
    <mergeCell ref="A1:D1"/>
    <mergeCell ref="B2:M2"/>
    <mergeCell ref="A4:A5"/>
    <mergeCell ref="B4:B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93"/>
  <sheetViews>
    <sheetView topLeftCell="A32" workbookViewId="0">
      <selection activeCell="A27" sqref="A27"/>
    </sheetView>
  </sheetViews>
  <sheetFormatPr defaultRowHeight="15" x14ac:dyDescent="0.25"/>
  <cols>
    <col min="1" max="2" width="9.140625" style="4"/>
    <col min="3" max="3" width="12" style="4" bestFit="1" customWidth="1"/>
    <col min="4" max="4" width="10.140625" style="4" customWidth="1"/>
    <col min="5" max="10" width="9.140625" style="4"/>
    <col min="11" max="11" width="12" style="4" bestFit="1" customWidth="1"/>
    <col min="12" max="16384" width="9.140625" style="4"/>
  </cols>
  <sheetData>
    <row r="1" spans="1:13" x14ac:dyDescent="0.25">
      <c r="B1" s="50" t="s">
        <v>91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" t="s">
        <v>48</v>
      </c>
      <c r="B2" s="1" t="s">
        <v>6</v>
      </c>
      <c r="C2" s="4" t="s">
        <v>25</v>
      </c>
    </row>
    <row r="3" spans="1:13" ht="17.25" x14ac:dyDescent="0.25">
      <c r="A3" s="24" t="s">
        <v>51</v>
      </c>
      <c r="B3" s="1" t="s">
        <v>6</v>
      </c>
      <c r="C3" s="4">
        <v>2</v>
      </c>
      <c r="D3" s="4" t="s">
        <v>135</v>
      </c>
    </row>
    <row r="4" spans="1:13" x14ac:dyDescent="0.25">
      <c r="A4" s="4" t="s">
        <v>52</v>
      </c>
      <c r="B4" s="1" t="s">
        <v>6</v>
      </c>
      <c r="C4" s="4">
        <v>20</v>
      </c>
      <c r="D4" s="4" t="s">
        <v>20</v>
      </c>
    </row>
    <row r="5" spans="1:13" x14ac:dyDescent="0.25">
      <c r="A5" s="4" t="s">
        <v>53</v>
      </c>
      <c r="B5" s="1" t="s">
        <v>6</v>
      </c>
      <c r="C5" s="17">
        <v>10000000</v>
      </c>
      <c r="D5" s="4" t="s">
        <v>21</v>
      </c>
    </row>
    <row r="6" spans="1:13" x14ac:dyDescent="0.25">
      <c r="A6" s="4" t="s">
        <v>54</v>
      </c>
      <c r="B6" s="1" t="s">
        <v>6</v>
      </c>
      <c r="C6" s="4">
        <v>1000</v>
      </c>
      <c r="D6" s="4" t="s">
        <v>22</v>
      </c>
    </row>
    <row r="8" spans="1:13" x14ac:dyDescent="0.25">
      <c r="A8" s="50" t="s">
        <v>26</v>
      </c>
      <c r="B8" s="50"/>
      <c r="C8" s="50"/>
      <c r="D8" s="50"/>
    </row>
    <row r="10" spans="1:13" x14ac:dyDescent="0.25">
      <c r="A10" s="52" t="s">
        <v>23</v>
      </c>
      <c r="B10" s="52" t="s">
        <v>24</v>
      </c>
      <c r="C10" s="11">
        <v>1</v>
      </c>
      <c r="D10" s="9">
        <v>-1</v>
      </c>
    </row>
    <row r="11" spans="1:13" x14ac:dyDescent="0.25">
      <c r="A11" s="52"/>
      <c r="B11" s="52"/>
      <c r="C11" s="11">
        <v>-1</v>
      </c>
      <c r="D11" s="9">
        <v>1</v>
      </c>
    </row>
    <row r="14" spans="1:13" x14ac:dyDescent="0.25">
      <c r="A14" s="4" t="s">
        <v>48</v>
      </c>
      <c r="B14" s="1" t="s">
        <v>6</v>
      </c>
      <c r="C14" s="4">
        <f>C3*(1+0.5)</f>
        <v>3</v>
      </c>
    </row>
    <row r="15" spans="1:13" x14ac:dyDescent="0.25">
      <c r="A15" s="4" t="s">
        <v>49</v>
      </c>
      <c r="B15" s="1" t="s">
        <v>6</v>
      </c>
      <c r="C15" s="17">
        <f>C14*C5/C4</f>
        <v>1500000</v>
      </c>
    </row>
    <row r="16" spans="1:13" x14ac:dyDescent="0.25">
      <c r="A16" s="24" t="s">
        <v>44</v>
      </c>
      <c r="B16" s="1" t="s">
        <v>6</v>
      </c>
      <c r="C16" s="4">
        <v>0</v>
      </c>
    </row>
    <row r="18" spans="1:8" x14ac:dyDescent="0.25">
      <c r="B18" s="51" t="s">
        <v>50</v>
      </c>
      <c r="C18" s="51" t="s">
        <v>10</v>
      </c>
      <c r="D18" s="15">
        <f>$C$15*C10</f>
        <v>1500000</v>
      </c>
      <c r="E18" s="16">
        <f>$C$15*D10</f>
        <v>-1500000</v>
      </c>
    </row>
    <row r="19" spans="1:8" x14ac:dyDescent="0.25">
      <c r="B19" s="51"/>
      <c r="C19" s="51"/>
      <c r="D19" s="15">
        <f>$C$15*C11</f>
        <v>-1500000</v>
      </c>
      <c r="E19" s="16">
        <f>$C$15*D11</f>
        <v>1500000</v>
      </c>
    </row>
    <row r="21" spans="1:8" x14ac:dyDescent="0.25">
      <c r="B21" s="23" t="s">
        <v>46</v>
      </c>
      <c r="C21" s="49" t="s">
        <v>10</v>
      </c>
      <c r="D21" s="15">
        <f>D18</f>
        <v>1500000</v>
      </c>
      <c r="E21" s="16">
        <f>E18</f>
        <v>-1500000</v>
      </c>
      <c r="F21" s="49" t="s">
        <v>5</v>
      </c>
      <c r="G21" s="22" t="s">
        <v>47</v>
      </c>
    </row>
    <row r="22" spans="1:8" x14ac:dyDescent="0.25">
      <c r="B22" s="23" t="s">
        <v>45</v>
      </c>
      <c r="C22" s="49"/>
      <c r="D22" s="15">
        <f>D19</f>
        <v>-1500000</v>
      </c>
      <c r="E22" s="16">
        <f>E19</f>
        <v>1500000</v>
      </c>
      <c r="F22" s="49"/>
      <c r="G22" s="22" t="s">
        <v>44</v>
      </c>
    </row>
    <row r="24" spans="1:8" x14ac:dyDescent="0.25">
      <c r="A24" s="50" t="s">
        <v>27</v>
      </c>
      <c r="B24" s="50"/>
    </row>
    <row r="26" spans="1:8" x14ac:dyDescent="0.25">
      <c r="B26" s="12">
        <f>C6</f>
        <v>1000</v>
      </c>
      <c r="C26" s="49" t="s">
        <v>10</v>
      </c>
      <c r="D26" s="15">
        <f>D21</f>
        <v>1500000</v>
      </c>
      <c r="E26" s="16">
        <f>E21</f>
        <v>-1500000</v>
      </c>
      <c r="F26" s="49" t="s">
        <v>5</v>
      </c>
      <c r="G26" s="22" t="s">
        <v>47</v>
      </c>
    </row>
    <row r="27" spans="1:8" x14ac:dyDescent="0.25">
      <c r="B27" s="23" t="s">
        <v>45</v>
      </c>
      <c r="C27" s="49"/>
      <c r="D27" s="15">
        <f>D22</f>
        <v>-1500000</v>
      </c>
      <c r="E27" s="16">
        <f>E22</f>
        <v>1500000</v>
      </c>
      <c r="F27" s="49"/>
      <c r="G27" s="22" t="s">
        <v>44</v>
      </c>
    </row>
    <row r="29" spans="1:8" x14ac:dyDescent="0.25">
      <c r="A29" s="50" t="s">
        <v>11</v>
      </c>
      <c r="B29" s="50"/>
    </row>
    <row r="30" spans="1:8" x14ac:dyDescent="0.25">
      <c r="G30" s="17"/>
    </row>
    <row r="31" spans="1:8" x14ac:dyDescent="0.25">
      <c r="A31" s="24" t="s">
        <v>44</v>
      </c>
      <c r="B31" s="24" t="s">
        <v>6</v>
      </c>
      <c r="C31" s="33">
        <v>6.6666666666666664E-4</v>
      </c>
      <c r="D31" s="33" t="s">
        <v>20</v>
      </c>
      <c r="E31" s="51" t="s">
        <v>30</v>
      </c>
      <c r="F31" s="51"/>
      <c r="G31" s="51"/>
      <c r="H31" s="51"/>
    </row>
    <row r="32" spans="1:8" x14ac:dyDescent="0.25">
      <c r="A32" s="24" t="s">
        <v>45</v>
      </c>
      <c r="B32" s="24" t="s">
        <v>6</v>
      </c>
      <c r="C32" s="33">
        <v>-1000</v>
      </c>
      <c r="D32" s="33" t="s">
        <v>22</v>
      </c>
      <c r="E32" s="51" t="s">
        <v>31</v>
      </c>
      <c r="F32" s="51"/>
      <c r="G32" s="51"/>
      <c r="H32" s="51"/>
    </row>
    <row r="33" spans="1:8" x14ac:dyDescent="0.25">
      <c r="A33" s="33"/>
      <c r="B33" s="24" t="s">
        <v>6</v>
      </c>
      <c r="C33" s="33">
        <f>(C31-C16)/C4</f>
        <v>3.3333333333333335E-5</v>
      </c>
      <c r="D33" s="33"/>
      <c r="E33" s="51" t="s">
        <v>33</v>
      </c>
      <c r="F33" s="51"/>
      <c r="G33" s="51"/>
      <c r="H33" s="51"/>
    </row>
    <row r="34" spans="1:8" x14ac:dyDescent="0.25">
      <c r="A34" s="41" t="s">
        <v>136</v>
      </c>
      <c r="B34" s="24" t="s">
        <v>6</v>
      </c>
      <c r="C34" s="18">
        <f>C33*C5</f>
        <v>333.33333333333337</v>
      </c>
      <c r="D34" s="33" t="s">
        <v>21</v>
      </c>
      <c r="E34" s="51" t="s">
        <v>32</v>
      </c>
      <c r="F34" s="51"/>
      <c r="G34" s="51"/>
      <c r="H34" s="51"/>
    </row>
    <row r="36" spans="1:8" x14ac:dyDescent="0.25">
      <c r="A36" s="50" t="s">
        <v>134</v>
      </c>
      <c r="B36" s="50"/>
      <c r="C36" s="50"/>
      <c r="D36" s="50"/>
      <c r="E36" s="50"/>
      <c r="F36" s="50"/>
    </row>
    <row r="37" spans="1:8" s="14" customFormat="1" x14ac:dyDescent="0.25">
      <c r="A37" s="13"/>
      <c r="B37" s="13"/>
      <c r="C37" s="13"/>
      <c r="D37" s="13"/>
      <c r="E37" s="13"/>
      <c r="F37" s="13"/>
    </row>
    <row r="38" spans="1:8" s="14" customFormat="1" ht="15.75" x14ac:dyDescent="0.25">
      <c r="A38" s="26" t="s">
        <v>55</v>
      </c>
      <c r="B38" s="1" t="s">
        <v>6</v>
      </c>
      <c r="C38" s="13">
        <f>C4/2</f>
        <v>10</v>
      </c>
      <c r="D38" s="13"/>
      <c r="E38" s="13"/>
      <c r="F38" s="13"/>
    </row>
    <row r="40" spans="1:8" x14ac:dyDescent="0.25">
      <c r="A40" s="52" t="s">
        <v>23</v>
      </c>
      <c r="B40" s="52" t="s">
        <v>105</v>
      </c>
      <c r="C40" s="11">
        <v>1</v>
      </c>
      <c r="D40" s="9">
        <v>-1</v>
      </c>
    </row>
    <row r="41" spans="1:8" x14ac:dyDescent="0.25">
      <c r="A41" s="52"/>
      <c r="B41" s="52"/>
      <c r="C41" s="11">
        <v>-1</v>
      </c>
      <c r="D41" s="9">
        <v>1</v>
      </c>
    </row>
    <row r="44" spans="1:8" x14ac:dyDescent="0.25">
      <c r="A44" s="23" t="s">
        <v>56</v>
      </c>
      <c r="B44" s="1" t="s">
        <v>6</v>
      </c>
      <c r="C44" s="4">
        <f>C3*(1+0.25)</f>
        <v>2.5</v>
      </c>
      <c r="F44" s="24" t="s">
        <v>58</v>
      </c>
      <c r="G44" s="4">
        <f>C3*(1+0.75)</f>
        <v>3.5</v>
      </c>
    </row>
    <row r="45" spans="1:8" x14ac:dyDescent="0.25">
      <c r="A45" s="21" t="s">
        <v>105</v>
      </c>
      <c r="B45" s="1" t="s">
        <v>6</v>
      </c>
      <c r="C45" s="17">
        <f>C44*C5/C38</f>
        <v>2500000</v>
      </c>
      <c r="F45" s="4" t="str">
        <f>B40</f>
        <v>AE/Le</v>
      </c>
      <c r="G45" s="17">
        <f>G44*C5/C38</f>
        <v>3500000</v>
      </c>
    </row>
    <row r="46" spans="1:8" x14ac:dyDescent="0.25">
      <c r="A46" s="23" t="s">
        <v>57</v>
      </c>
      <c r="B46" s="1" t="s">
        <v>6</v>
      </c>
      <c r="C46" s="4">
        <v>0</v>
      </c>
    </row>
    <row r="48" spans="1:8" x14ac:dyDescent="0.25">
      <c r="A48" s="10" t="s">
        <v>16</v>
      </c>
      <c r="F48" s="4" t="s">
        <v>17</v>
      </c>
    </row>
    <row r="49" spans="1:11" x14ac:dyDescent="0.25">
      <c r="A49" s="51" t="s">
        <v>66</v>
      </c>
      <c r="B49" s="51" t="s">
        <v>10</v>
      </c>
      <c r="C49" s="15">
        <f>$C$45*C40</f>
        <v>2500000</v>
      </c>
      <c r="D49" s="16">
        <f>$C$45*D40</f>
        <v>-2500000</v>
      </c>
      <c r="F49" s="51" t="s">
        <v>68</v>
      </c>
      <c r="G49" s="51" t="s">
        <v>10</v>
      </c>
      <c r="H49" s="15">
        <f>$G$45*C40</f>
        <v>3500000</v>
      </c>
      <c r="I49" s="16">
        <f>$G$45*D40</f>
        <v>-3500000</v>
      </c>
      <c r="K49" s="31"/>
    </row>
    <row r="50" spans="1:11" x14ac:dyDescent="0.25">
      <c r="A50" s="51"/>
      <c r="B50" s="51"/>
      <c r="C50" s="15">
        <f>$C$45*C41</f>
        <v>-2500000</v>
      </c>
      <c r="D50" s="16">
        <f>$C$45*D41</f>
        <v>2500000</v>
      </c>
      <c r="F50" s="51"/>
      <c r="G50" s="51"/>
      <c r="H50" s="15">
        <f>$G$45*C41</f>
        <v>-3500000</v>
      </c>
      <c r="I50" s="16">
        <f>$G$45*D41</f>
        <v>3500000</v>
      </c>
      <c r="K50" s="31"/>
    </row>
    <row r="52" spans="1:11" x14ac:dyDescent="0.25">
      <c r="A52" s="50" t="s">
        <v>28</v>
      </c>
      <c r="B52" s="50"/>
    </row>
    <row r="54" spans="1:11" x14ac:dyDescent="0.25">
      <c r="C54" s="15">
        <f>C49</f>
        <v>2500000</v>
      </c>
      <c r="D54" s="18">
        <f>D49</f>
        <v>-2500000</v>
      </c>
      <c r="E54" s="9">
        <v>0</v>
      </c>
    </row>
    <row r="55" spans="1:11" x14ac:dyDescent="0.25">
      <c r="A55" s="4" t="s">
        <v>50</v>
      </c>
      <c r="B55" s="1" t="s">
        <v>6</v>
      </c>
      <c r="C55" s="15">
        <f>C50</f>
        <v>-2500000</v>
      </c>
      <c r="D55" s="18">
        <f>D50+H49</f>
        <v>6000000</v>
      </c>
      <c r="E55" s="16">
        <f>I49</f>
        <v>-3500000</v>
      </c>
    </row>
    <row r="56" spans="1:11" x14ac:dyDescent="0.25">
      <c r="C56" s="11">
        <v>0</v>
      </c>
      <c r="D56" s="18">
        <f>H50</f>
        <v>-3500000</v>
      </c>
      <c r="E56" s="16">
        <f>I50</f>
        <v>3500000</v>
      </c>
    </row>
    <row r="58" spans="1:11" x14ac:dyDescent="0.25">
      <c r="B58" s="22" t="s">
        <v>46</v>
      </c>
      <c r="D58" s="15">
        <f t="shared" ref="D58:F60" si="0">C54</f>
        <v>2500000</v>
      </c>
      <c r="E58" s="18">
        <f t="shared" si="0"/>
        <v>-2500000</v>
      </c>
      <c r="F58" s="16">
        <f t="shared" si="0"/>
        <v>0</v>
      </c>
      <c r="H58" s="22" t="s">
        <v>47</v>
      </c>
    </row>
    <row r="59" spans="1:11" x14ac:dyDescent="0.25">
      <c r="B59" s="22" t="s">
        <v>60</v>
      </c>
      <c r="C59" s="1" t="s">
        <v>6</v>
      </c>
      <c r="D59" s="15">
        <f t="shared" si="0"/>
        <v>-2500000</v>
      </c>
      <c r="E59" s="18">
        <f t="shared" si="0"/>
        <v>6000000</v>
      </c>
      <c r="F59" s="16">
        <f t="shared" si="0"/>
        <v>-3500000</v>
      </c>
      <c r="G59" s="4" t="s">
        <v>5</v>
      </c>
      <c r="H59" s="22" t="s">
        <v>59</v>
      </c>
    </row>
    <row r="60" spans="1:11" x14ac:dyDescent="0.25">
      <c r="B60" s="22" t="s">
        <v>61</v>
      </c>
      <c r="D60" s="15">
        <f t="shared" si="0"/>
        <v>0</v>
      </c>
      <c r="E60" s="18">
        <f t="shared" si="0"/>
        <v>-3500000</v>
      </c>
      <c r="F60" s="16">
        <f t="shared" si="0"/>
        <v>3500000</v>
      </c>
      <c r="H60" s="22" t="s">
        <v>57</v>
      </c>
    </row>
    <row r="62" spans="1:11" x14ac:dyDescent="0.25">
      <c r="A62" s="24" t="s">
        <v>57</v>
      </c>
      <c r="B62" s="24" t="s">
        <v>6</v>
      </c>
      <c r="C62" s="7">
        <v>0</v>
      </c>
      <c r="D62" s="7"/>
      <c r="E62" s="24" t="s">
        <v>60</v>
      </c>
      <c r="F62" s="24" t="s">
        <v>6</v>
      </c>
      <c r="G62" s="7">
        <v>0</v>
      </c>
      <c r="H62" s="7"/>
    </row>
    <row r="64" spans="1:11" x14ac:dyDescent="0.25">
      <c r="B64" s="12">
        <f>C6</f>
        <v>1000</v>
      </c>
      <c r="D64" s="15">
        <f>D58</f>
        <v>2500000</v>
      </c>
      <c r="E64" s="18">
        <f t="shared" ref="E64:F64" si="1">E58</f>
        <v>-2500000</v>
      </c>
      <c r="F64" s="16">
        <f t="shared" si="1"/>
        <v>0</v>
      </c>
      <c r="H64" s="22" t="s">
        <v>47</v>
      </c>
    </row>
    <row r="65" spans="1:10" x14ac:dyDescent="0.25">
      <c r="B65" s="12">
        <f>G62</f>
        <v>0</v>
      </c>
      <c r="C65" s="1" t="s">
        <v>6</v>
      </c>
      <c r="D65" s="15">
        <f t="shared" ref="D65:F65" si="2">D59</f>
        <v>-2500000</v>
      </c>
      <c r="E65" s="18">
        <f t="shared" si="2"/>
        <v>6000000</v>
      </c>
      <c r="F65" s="16">
        <f t="shared" si="2"/>
        <v>-3500000</v>
      </c>
      <c r="G65" s="4" t="s">
        <v>5</v>
      </c>
      <c r="H65" s="22" t="s">
        <v>59</v>
      </c>
    </row>
    <row r="66" spans="1:10" x14ac:dyDescent="0.25">
      <c r="B66" s="22" t="s">
        <v>61</v>
      </c>
      <c r="D66" s="15">
        <f t="shared" ref="D66:F66" si="3">D60</f>
        <v>0</v>
      </c>
      <c r="E66" s="18">
        <f t="shared" si="3"/>
        <v>-3500000</v>
      </c>
      <c r="F66" s="16">
        <f t="shared" si="3"/>
        <v>3500000</v>
      </c>
      <c r="H66" s="12">
        <f>C62</f>
        <v>0</v>
      </c>
    </row>
    <row r="68" spans="1:10" x14ac:dyDescent="0.25">
      <c r="A68" s="50" t="s">
        <v>29</v>
      </c>
      <c r="B68" s="50"/>
      <c r="C68" s="50"/>
    </row>
    <row r="70" spans="1:10" x14ac:dyDescent="0.25">
      <c r="B70" s="12">
        <f>B64</f>
        <v>1000</v>
      </c>
      <c r="C70" s="49" t="s">
        <v>10</v>
      </c>
      <c r="D70" s="15">
        <f>D64</f>
        <v>2500000</v>
      </c>
      <c r="E70" s="16">
        <f>E64</f>
        <v>-2500000</v>
      </c>
      <c r="F70" s="49" t="s">
        <v>5</v>
      </c>
      <c r="G70" s="22" t="s">
        <v>47</v>
      </c>
    </row>
    <row r="71" spans="1:10" x14ac:dyDescent="0.25">
      <c r="B71" s="12">
        <f>B65</f>
        <v>0</v>
      </c>
      <c r="C71" s="49"/>
      <c r="D71" s="15">
        <f>D65</f>
        <v>-2500000</v>
      </c>
      <c r="E71" s="16">
        <f>E65</f>
        <v>6000000</v>
      </c>
      <c r="F71" s="49"/>
      <c r="G71" s="22" t="s">
        <v>59</v>
      </c>
    </row>
    <row r="73" spans="1:10" x14ac:dyDescent="0.25">
      <c r="A73" s="10" t="s">
        <v>12</v>
      </c>
    </row>
    <row r="75" spans="1:10" x14ac:dyDescent="0.25">
      <c r="B75" s="22" t="s">
        <v>47</v>
      </c>
      <c r="C75" s="49" t="s">
        <v>10</v>
      </c>
      <c r="D75" s="15">
        <f t="array" ref="D75:E76">MINVERSE(D70:E71)</f>
        <v>6.8571428571428573E-7</v>
      </c>
      <c r="E75" s="16">
        <v>2.8571428571428569E-7</v>
      </c>
      <c r="F75" s="49" t="s">
        <v>5</v>
      </c>
      <c r="G75" s="12">
        <f>B70</f>
        <v>1000</v>
      </c>
    </row>
    <row r="76" spans="1:10" x14ac:dyDescent="0.25">
      <c r="B76" s="22" t="s">
        <v>59</v>
      </c>
      <c r="C76" s="49"/>
      <c r="D76" s="15">
        <v>2.8571428571428569E-7</v>
      </c>
      <c r="E76" s="16">
        <v>2.8571428571428569E-7</v>
      </c>
      <c r="F76" s="49"/>
      <c r="G76" s="12">
        <f>B71</f>
        <v>0</v>
      </c>
    </row>
    <row r="78" spans="1:10" x14ac:dyDescent="0.25">
      <c r="A78" s="50" t="s">
        <v>11</v>
      </c>
      <c r="B78" s="50"/>
    </row>
    <row r="80" spans="1:10" x14ac:dyDescent="0.25">
      <c r="B80" s="22" t="s">
        <v>47</v>
      </c>
      <c r="C80" s="49" t="s">
        <v>10</v>
      </c>
      <c r="D80" s="12">
        <f t="array" ref="D80:D81">MMULT(D75:E76,G75:G76)</f>
        <v>6.857142857142857E-4</v>
      </c>
      <c r="E80" s="4" t="s">
        <v>20</v>
      </c>
      <c r="G80" s="24" t="s">
        <v>61</v>
      </c>
      <c r="H80" s="1" t="s">
        <v>6</v>
      </c>
      <c r="I80" s="17">
        <f>D66*D80+E66*D81+F66*H66</f>
        <v>-999.99999999999989</v>
      </c>
      <c r="J80" s="4" t="s">
        <v>22</v>
      </c>
    </row>
    <row r="81" spans="1:16" x14ac:dyDescent="0.25">
      <c r="B81" s="22" t="s">
        <v>59</v>
      </c>
      <c r="C81" s="49"/>
      <c r="D81" s="12">
        <v>2.8571428571428568E-4</v>
      </c>
      <c r="E81" s="34" t="s">
        <v>20</v>
      </c>
    </row>
    <row r="83" spans="1:16" x14ac:dyDescent="0.25">
      <c r="A83" s="10" t="s">
        <v>16</v>
      </c>
      <c r="J83" s="10" t="s">
        <v>17</v>
      </c>
    </row>
    <row r="85" spans="1:16" x14ac:dyDescent="0.25">
      <c r="A85" s="34"/>
      <c r="B85" s="4">
        <f>(D80-D81)/(C4/2)</f>
        <v>4.0000000000000003E-5</v>
      </c>
      <c r="D85" s="52" t="s">
        <v>34</v>
      </c>
      <c r="E85" s="52"/>
      <c r="F85" s="52"/>
      <c r="G85" s="52"/>
      <c r="K85" s="4">
        <f>(D81-C62)/(C4/2)</f>
        <v>2.8571428571428567E-5</v>
      </c>
      <c r="M85" s="52" t="s">
        <v>37</v>
      </c>
      <c r="N85" s="52"/>
      <c r="O85" s="52"/>
      <c r="P85" s="52"/>
    </row>
    <row r="86" spans="1:16" x14ac:dyDescent="0.25">
      <c r="A86" s="27" t="s">
        <v>43</v>
      </c>
      <c r="B86" s="17">
        <f>B85*C5</f>
        <v>400.00000000000006</v>
      </c>
      <c r="C86" s="4" t="s">
        <v>21</v>
      </c>
      <c r="D86" s="52" t="s">
        <v>36</v>
      </c>
      <c r="E86" s="52"/>
      <c r="F86" s="52"/>
      <c r="G86" s="52"/>
      <c r="J86" s="27" t="s">
        <v>64</v>
      </c>
      <c r="K86" s="17">
        <f>K85*C5</f>
        <v>285.71428571428567</v>
      </c>
      <c r="L86" s="4" t="s">
        <v>21</v>
      </c>
      <c r="M86" s="52" t="s">
        <v>35</v>
      </c>
      <c r="N86" s="52"/>
      <c r="O86" s="52"/>
      <c r="P86" s="52"/>
    </row>
    <row r="88" spans="1:16" x14ac:dyDescent="0.25">
      <c r="A88" s="50" t="s">
        <v>38</v>
      </c>
      <c r="B88" s="50"/>
    </row>
    <row r="90" spans="1:16" x14ac:dyDescent="0.25">
      <c r="A90" s="50" t="s">
        <v>39</v>
      </c>
      <c r="B90" s="50"/>
      <c r="C90" s="50"/>
      <c r="F90" s="50" t="s">
        <v>62</v>
      </c>
      <c r="G90" s="50"/>
      <c r="H90" s="50"/>
      <c r="I90" s="14"/>
      <c r="K90" s="50" t="s">
        <v>63</v>
      </c>
      <c r="L90" s="50"/>
      <c r="M90" s="50"/>
      <c r="N90" s="14"/>
    </row>
    <row r="91" spans="1:16" x14ac:dyDescent="0.25">
      <c r="B91" s="50" t="s">
        <v>120</v>
      </c>
      <c r="C91" s="50"/>
      <c r="D91" s="28">
        <f>C31</f>
        <v>6.6666666666666664E-4</v>
      </c>
      <c r="F91" s="14"/>
      <c r="G91" s="50" t="s">
        <v>40</v>
      </c>
      <c r="H91" s="50"/>
      <c r="I91" s="28">
        <f>C34</f>
        <v>333.33333333333337</v>
      </c>
      <c r="K91" s="14"/>
      <c r="L91" s="50" t="s">
        <v>40</v>
      </c>
      <c r="M91" s="50"/>
      <c r="N91" s="28">
        <f>C34</f>
        <v>333.33333333333337</v>
      </c>
    </row>
    <row r="92" spans="1:16" x14ac:dyDescent="0.25">
      <c r="B92" s="50" t="s">
        <v>121</v>
      </c>
      <c r="C92" s="50"/>
      <c r="D92" s="28">
        <f>D80</f>
        <v>6.857142857142857E-4</v>
      </c>
      <c r="F92" s="14"/>
      <c r="G92" s="50" t="s">
        <v>41</v>
      </c>
      <c r="H92" s="50"/>
      <c r="I92" s="28">
        <f>B86</f>
        <v>400.00000000000006</v>
      </c>
      <c r="K92" s="14"/>
      <c r="L92" s="50" t="s">
        <v>41</v>
      </c>
      <c r="M92" s="50"/>
      <c r="N92" s="28">
        <f>K86</f>
        <v>285.71428571428567</v>
      </c>
    </row>
    <row r="93" spans="1:16" x14ac:dyDescent="0.25">
      <c r="B93" s="50" t="s">
        <v>119</v>
      </c>
      <c r="C93" s="50"/>
      <c r="D93" s="28">
        <f>C6*C4*LN(2)/(C5*C3)</f>
        <v>6.9314718055994522E-4</v>
      </c>
      <c r="F93" s="14"/>
      <c r="G93" s="50" t="s">
        <v>42</v>
      </c>
      <c r="H93" s="50"/>
      <c r="I93" s="28">
        <f>C6/2</f>
        <v>500</v>
      </c>
      <c r="K93" s="14"/>
      <c r="L93" s="50" t="s">
        <v>42</v>
      </c>
      <c r="M93" s="50"/>
      <c r="N93" s="28">
        <f>C6/4</f>
        <v>250</v>
      </c>
    </row>
  </sheetData>
  <autoFilter ref="F44:G45">
    <filterColumn colId="0">
      <colorFilter dxfId="0" cellColor="0"/>
    </filterColumn>
  </autoFilter>
  <mergeCells count="48">
    <mergeCell ref="L91:M91"/>
    <mergeCell ref="L92:M92"/>
    <mergeCell ref="L93:M93"/>
    <mergeCell ref="G49:G50"/>
    <mergeCell ref="F90:H90"/>
    <mergeCell ref="G91:H91"/>
    <mergeCell ref="G92:H92"/>
    <mergeCell ref="M85:P85"/>
    <mergeCell ref="M86:P86"/>
    <mergeCell ref="A10:A11"/>
    <mergeCell ref="B10:B11"/>
    <mergeCell ref="A8:D8"/>
    <mergeCell ref="B18:B19"/>
    <mergeCell ref="C18:C19"/>
    <mergeCell ref="F21:F22"/>
    <mergeCell ref="C26:C27"/>
    <mergeCell ref="F26:F27"/>
    <mergeCell ref="A24:B24"/>
    <mergeCell ref="A40:A41"/>
    <mergeCell ref="B40:B41"/>
    <mergeCell ref="E31:H31"/>
    <mergeCell ref="E32:H32"/>
    <mergeCell ref="E34:H34"/>
    <mergeCell ref="E33:H33"/>
    <mergeCell ref="A36:F36"/>
    <mergeCell ref="A29:B29"/>
    <mergeCell ref="C21:C22"/>
    <mergeCell ref="A49:A50"/>
    <mergeCell ref="F49:F50"/>
    <mergeCell ref="A52:B52"/>
    <mergeCell ref="B49:B50"/>
    <mergeCell ref="A68:C68"/>
    <mergeCell ref="B1:M1"/>
    <mergeCell ref="B92:C92"/>
    <mergeCell ref="B93:C93"/>
    <mergeCell ref="D85:G85"/>
    <mergeCell ref="D86:G86"/>
    <mergeCell ref="G93:H93"/>
    <mergeCell ref="A88:B88"/>
    <mergeCell ref="A90:C90"/>
    <mergeCell ref="C80:C81"/>
    <mergeCell ref="K90:M90"/>
    <mergeCell ref="B91:C91"/>
    <mergeCell ref="C70:C71"/>
    <mergeCell ref="F70:F71"/>
    <mergeCell ref="A78:B78"/>
    <mergeCell ref="C75:C76"/>
    <mergeCell ref="F75:F7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152400</xdr:colOff>
                <xdr:row>85</xdr:row>
                <xdr:rowOff>38100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opLeftCell="A27" zoomScale="96" zoomScaleNormal="96" workbookViewId="0">
      <selection activeCell="D50" sqref="D50"/>
    </sheetView>
  </sheetViews>
  <sheetFormatPr defaultRowHeight="15" x14ac:dyDescent="0.25"/>
  <cols>
    <col min="1" max="1" width="9.140625" style="42"/>
    <col min="2" max="2" width="10.7109375" style="42" bestFit="1" customWidth="1"/>
    <col min="3" max="3" width="15.42578125" style="42" bestFit="1" customWidth="1"/>
    <col min="4" max="5" width="10.7109375" style="42" customWidth="1"/>
    <col min="6" max="6" width="9.140625" style="42"/>
    <col min="7" max="7" width="13" style="42" bestFit="1" customWidth="1"/>
    <col min="8" max="8" width="9.140625" style="42"/>
    <col min="9" max="9" width="13" style="42" bestFit="1" customWidth="1"/>
    <col min="10" max="10" width="9.140625" style="42"/>
    <col min="11" max="11" width="13.140625" style="42" bestFit="1" customWidth="1"/>
    <col min="12" max="12" width="12.42578125" style="42" bestFit="1" customWidth="1"/>
    <col min="13" max="13" width="13.140625" style="42" bestFit="1" customWidth="1"/>
    <col min="14" max="14" width="12.42578125" style="42" bestFit="1" customWidth="1"/>
    <col min="15" max="16" width="9.140625" style="42"/>
    <col min="17" max="18" width="10.7109375" style="42" bestFit="1" customWidth="1"/>
    <col min="19" max="20" width="10.7109375" style="42" customWidth="1"/>
    <col min="21" max="22" width="9.140625" style="42"/>
    <col min="23" max="23" width="12.7109375" style="42" bestFit="1" customWidth="1"/>
    <col min="24" max="24" width="10.7109375" style="42" bestFit="1" customWidth="1"/>
    <col min="25" max="25" width="12.7109375" style="42" bestFit="1" customWidth="1"/>
    <col min="26" max="26" width="10.7109375" style="42" bestFit="1" customWidth="1"/>
    <col min="27" max="16384" width="9.140625" style="42"/>
  </cols>
  <sheetData>
    <row r="1" spans="1:28" x14ac:dyDescent="0.25">
      <c r="A1" s="42" t="s">
        <v>141</v>
      </c>
      <c r="B1" s="42">
        <f>210000000000*0.0004/3</f>
        <v>28000000</v>
      </c>
    </row>
    <row r="3" spans="1:28" x14ac:dyDescent="0.25">
      <c r="A3" s="42" t="s">
        <v>147</v>
      </c>
      <c r="W3" s="44">
        <v>1</v>
      </c>
      <c r="X3" s="44">
        <v>2</v>
      </c>
      <c r="Y3" s="44">
        <v>3</v>
      </c>
      <c r="Z3" s="44">
        <v>4</v>
      </c>
    </row>
    <row r="5" spans="1:28" ht="18" customHeight="1" x14ac:dyDescent="0.25">
      <c r="A5" s="52" t="s">
        <v>142</v>
      </c>
      <c r="B5" s="42">
        <f>$B$1</f>
        <v>28000000</v>
      </c>
      <c r="C5" s="42">
        <v>0</v>
      </c>
      <c r="D5" s="42">
        <f>-$B$1</f>
        <v>-28000000</v>
      </c>
      <c r="E5" s="42">
        <v>0</v>
      </c>
      <c r="G5" s="43" t="s">
        <v>143</v>
      </c>
      <c r="H5" s="42">
        <f>PI()/2</f>
        <v>1.5707963267948966</v>
      </c>
      <c r="J5" s="57" t="s">
        <v>144</v>
      </c>
      <c r="K5" s="42">
        <f>-COS(H5)</f>
        <v>-6.1257422745431001E-17</v>
      </c>
      <c r="L5" s="42">
        <f>SIN(H5)</f>
        <v>1</v>
      </c>
      <c r="M5" s="42">
        <v>0</v>
      </c>
      <c r="N5" s="42">
        <v>0</v>
      </c>
      <c r="P5" s="52" t="s">
        <v>146</v>
      </c>
      <c r="Q5" s="42">
        <f t="array" ref="Q5:T8">MMULT(K5:N8,B5:E8)</f>
        <v>-1.715207836872068E-9</v>
      </c>
      <c r="R5" s="42">
        <v>0</v>
      </c>
      <c r="S5" s="42">
        <v>1.715207836872068E-9</v>
      </c>
      <c r="T5" s="42">
        <v>0</v>
      </c>
      <c r="V5" s="52" t="s">
        <v>145</v>
      </c>
      <c r="W5" s="42">
        <f t="array" ref="W5:Z8">MMULT(Q5:T8,K5:N8)</f>
        <v>1.0506921155954852E-25</v>
      </c>
      <c r="X5" s="42">
        <v>-1.715207836872068E-9</v>
      </c>
      <c r="Y5" s="42">
        <v>-1.0506921155954852E-25</v>
      </c>
      <c r="Z5" s="42">
        <v>1.715207836872068E-9</v>
      </c>
      <c r="AB5" s="44">
        <v>1</v>
      </c>
    </row>
    <row r="6" spans="1:28" x14ac:dyDescent="0.25">
      <c r="A6" s="52"/>
      <c r="B6" s="42">
        <v>0</v>
      </c>
      <c r="C6" s="42">
        <v>0</v>
      </c>
      <c r="D6" s="42">
        <v>0</v>
      </c>
      <c r="E6" s="42">
        <v>0</v>
      </c>
      <c r="J6" s="57"/>
      <c r="K6" s="42">
        <f>SIN(H5)</f>
        <v>1</v>
      </c>
      <c r="L6" s="42">
        <f>COS(H5)</f>
        <v>6.1257422745431001E-17</v>
      </c>
      <c r="M6" s="42">
        <v>0</v>
      </c>
      <c r="N6" s="42">
        <v>0</v>
      </c>
      <c r="P6" s="52"/>
      <c r="Q6" s="42">
        <v>28000000</v>
      </c>
      <c r="R6" s="42">
        <v>0</v>
      </c>
      <c r="S6" s="42">
        <v>-28000000</v>
      </c>
      <c r="T6" s="42">
        <v>0</v>
      </c>
      <c r="V6" s="52"/>
      <c r="W6" s="42">
        <v>-1.715207836872068E-9</v>
      </c>
      <c r="X6" s="42">
        <v>28000000</v>
      </c>
      <c r="Y6" s="42">
        <v>1.715207836872068E-9</v>
      </c>
      <c r="Z6" s="42">
        <v>-28000000</v>
      </c>
      <c r="AB6" s="44">
        <v>2</v>
      </c>
    </row>
    <row r="7" spans="1:28" x14ac:dyDescent="0.25">
      <c r="A7" s="52"/>
      <c r="B7" s="42">
        <f>-$B$1</f>
        <v>-28000000</v>
      </c>
      <c r="C7" s="42">
        <v>0</v>
      </c>
      <c r="D7" s="42">
        <f>$B$1</f>
        <v>28000000</v>
      </c>
      <c r="E7" s="42">
        <v>0</v>
      </c>
      <c r="J7" s="57"/>
      <c r="K7" s="42">
        <v>0</v>
      </c>
      <c r="L7" s="42">
        <v>0</v>
      </c>
      <c r="M7" s="42">
        <f>-COS(H5)</f>
        <v>-6.1257422745431001E-17</v>
      </c>
      <c r="N7" s="42">
        <f>SIN(H5)</f>
        <v>1</v>
      </c>
      <c r="P7" s="52"/>
      <c r="Q7" s="42">
        <v>1.715207836872068E-9</v>
      </c>
      <c r="R7" s="42">
        <v>0</v>
      </c>
      <c r="S7" s="42">
        <v>-1.715207836872068E-9</v>
      </c>
      <c r="T7" s="42">
        <v>0</v>
      </c>
      <c r="V7" s="52"/>
      <c r="W7" s="42">
        <v>-1.0506921155954852E-25</v>
      </c>
      <c r="X7" s="42">
        <v>1.715207836872068E-9</v>
      </c>
      <c r="Y7" s="42">
        <v>1.0506921155954852E-25</v>
      </c>
      <c r="Z7" s="42">
        <v>-1.715207836872068E-9</v>
      </c>
      <c r="AB7" s="44">
        <v>3</v>
      </c>
    </row>
    <row r="8" spans="1:28" x14ac:dyDescent="0.25">
      <c r="A8" s="52"/>
      <c r="B8" s="42">
        <v>0</v>
      </c>
      <c r="C8" s="42">
        <v>0</v>
      </c>
      <c r="D8" s="42">
        <v>0</v>
      </c>
      <c r="E8" s="42">
        <v>0</v>
      </c>
      <c r="J8" s="57"/>
      <c r="K8" s="42">
        <v>0</v>
      </c>
      <c r="L8" s="42">
        <v>0</v>
      </c>
      <c r="M8" s="42">
        <f>SIN(H5)</f>
        <v>1</v>
      </c>
      <c r="N8" s="42">
        <f>COS(H5)</f>
        <v>6.1257422745431001E-17</v>
      </c>
      <c r="P8" s="52"/>
      <c r="Q8" s="42">
        <v>-28000000</v>
      </c>
      <c r="R8" s="42">
        <v>0</v>
      </c>
      <c r="S8" s="42">
        <v>28000000</v>
      </c>
      <c r="T8" s="42">
        <v>0</v>
      </c>
      <c r="V8" s="52"/>
      <c r="W8" s="42">
        <v>1.715207836872068E-9</v>
      </c>
      <c r="X8" s="42">
        <v>-28000000</v>
      </c>
      <c r="Y8" s="42">
        <v>-1.715207836872068E-9</v>
      </c>
      <c r="Z8" s="42">
        <v>28000000</v>
      </c>
      <c r="AB8" s="44">
        <v>4</v>
      </c>
    </row>
    <row r="11" spans="1:28" x14ac:dyDescent="0.25">
      <c r="A11" s="42" t="s">
        <v>149</v>
      </c>
      <c r="W11" s="44">
        <v>1</v>
      </c>
      <c r="X11" s="44">
        <v>2</v>
      </c>
      <c r="Y11" s="44">
        <v>5</v>
      </c>
      <c r="Z11" s="44">
        <v>6</v>
      </c>
    </row>
    <row r="13" spans="1:28" ht="18" x14ac:dyDescent="0.25">
      <c r="A13" s="52" t="s">
        <v>142</v>
      </c>
      <c r="B13" s="42">
        <f>$B$1</f>
        <v>28000000</v>
      </c>
      <c r="C13" s="42">
        <v>0</v>
      </c>
      <c r="D13" s="42">
        <f>-$B$1</f>
        <v>-28000000</v>
      </c>
      <c r="E13" s="42">
        <v>0</v>
      </c>
      <c r="G13" s="43" t="s">
        <v>143</v>
      </c>
      <c r="H13" s="42">
        <f>PI()/4</f>
        <v>0.78539816339744828</v>
      </c>
      <c r="J13" s="57" t="s">
        <v>144</v>
      </c>
      <c r="K13" s="42">
        <f>-COS(H13)</f>
        <v>-0.70710678118654757</v>
      </c>
      <c r="L13" s="42">
        <f>SIN(H13)</f>
        <v>0.70710678118654746</v>
      </c>
      <c r="M13" s="42">
        <v>0</v>
      </c>
      <c r="N13" s="42">
        <v>0</v>
      </c>
      <c r="P13" s="52" t="s">
        <v>146</v>
      </c>
      <c r="Q13" s="42">
        <f t="array" ref="Q13:T16">MMULT(K13:N16,B13:E16)</f>
        <v>-19798989.873223331</v>
      </c>
      <c r="R13" s="42">
        <v>0</v>
      </c>
      <c r="S13" s="42">
        <v>19798989.873223331</v>
      </c>
      <c r="T13" s="42">
        <v>0</v>
      </c>
      <c r="V13" s="52" t="s">
        <v>145</v>
      </c>
      <c r="W13" s="42">
        <f t="array" ref="W13:Z16">MMULT(Q13:T16,K13:N16)</f>
        <v>14000000.000000002</v>
      </c>
      <c r="X13" s="42">
        <v>-13999999.999999998</v>
      </c>
      <c r="Y13" s="42">
        <v>-14000000.000000002</v>
      </c>
      <c r="Z13" s="42">
        <v>13999999.999999998</v>
      </c>
      <c r="AB13" s="44">
        <v>1</v>
      </c>
    </row>
    <row r="14" spans="1:28" x14ac:dyDescent="0.25">
      <c r="A14" s="52"/>
      <c r="B14" s="42">
        <v>0</v>
      </c>
      <c r="C14" s="42">
        <v>0</v>
      </c>
      <c r="D14" s="42">
        <v>0</v>
      </c>
      <c r="E14" s="42">
        <v>0</v>
      </c>
      <c r="J14" s="57"/>
      <c r="K14" s="42">
        <f>SIN(H13)</f>
        <v>0.70710678118654746</v>
      </c>
      <c r="L14" s="42">
        <f>COS(H13)</f>
        <v>0.70710678118654757</v>
      </c>
      <c r="M14" s="42">
        <v>0</v>
      </c>
      <c r="N14" s="42">
        <v>0</v>
      </c>
      <c r="P14" s="52"/>
      <c r="Q14" s="42">
        <v>19798989.873223327</v>
      </c>
      <c r="R14" s="42">
        <v>0</v>
      </c>
      <c r="S14" s="42">
        <v>-19798989.873223327</v>
      </c>
      <c r="T14" s="42">
        <v>0</v>
      </c>
      <c r="V14" s="52"/>
      <c r="W14" s="42">
        <v>-13999999.999999998</v>
      </c>
      <c r="X14" s="42">
        <v>13999999.999999996</v>
      </c>
      <c r="Y14" s="42">
        <v>13999999.999999998</v>
      </c>
      <c r="Z14" s="42">
        <v>-13999999.999999996</v>
      </c>
      <c r="AB14" s="44">
        <v>2</v>
      </c>
    </row>
    <row r="15" spans="1:28" x14ac:dyDescent="0.25">
      <c r="A15" s="52"/>
      <c r="B15" s="42">
        <f>-$B$1</f>
        <v>-28000000</v>
      </c>
      <c r="C15" s="42">
        <v>0</v>
      </c>
      <c r="D15" s="42">
        <f>$B$1</f>
        <v>28000000</v>
      </c>
      <c r="E15" s="42">
        <v>0</v>
      </c>
      <c r="J15" s="57"/>
      <c r="K15" s="42">
        <v>0</v>
      </c>
      <c r="L15" s="42">
        <v>0</v>
      </c>
      <c r="M15" s="42">
        <f>-COS(H13)</f>
        <v>-0.70710678118654757</v>
      </c>
      <c r="N15" s="42">
        <f>SIN(H13)</f>
        <v>0.70710678118654746</v>
      </c>
      <c r="P15" s="52"/>
      <c r="Q15" s="42">
        <v>19798989.873223331</v>
      </c>
      <c r="R15" s="42">
        <v>0</v>
      </c>
      <c r="S15" s="42">
        <v>-19798989.873223331</v>
      </c>
      <c r="T15" s="42">
        <v>0</v>
      </c>
      <c r="V15" s="52"/>
      <c r="W15" s="42">
        <v>-14000000.000000002</v>
      </c>
      <c r="X15" s="42">
        <v>13999999.999999998</v>
      </c>
      <c r="Y15" s="42">
        <v>14000000.000000002</v>
      </c>
      <c r="Z15" s="42">
        <v>-13999999.999999998</v>
      </c>
      <c r="AB15" s="44">
        <v>5</v>
      </c>
    </row>
    <row r="16" spans="1:28" x14ac:dyDescent="0.25">
      <c r="A16" s="52"/>
      <c r="B16" s="42">
        <v>0</v>
      </c>
      <c r="C16" s="42">
        <v>0</v>
      </c>
      <c r="D16" s="42">
        <v>0</v>
      </c>
      <c r="E16" s="42">
        <v>0</v>
      </c>
      <c r="J16" s="57"/>
      <c r="K16" s="42">
        <v>0</v>
      </c>
      <c r="L16" s="42">
        <v>0</v>
      </c>
      <c r="M16" s="42">
        <f>SIN(H13)</f>
        <v>0.70710678118654746</v>
      </c>
      <c r="N16" s="42">
        <f>COS(H13)</f>
        <v>0.70710678118654757</v>
      </c>
      <c r="P16" s="52"/>
      <c r="Q16" s="42">
        <v>-19798989.873223327</v>
      </c>
      <c r="R16" s="42">
        <v>0</v>
      </c>
      <c r="S16" s="42">
        <v>19798989.873223327</v>
      </c>
      <c r="T16" s="42">
        <v>0</v>
      </c>
      <c r="V16" s="52"/>
      <c r="W16" s="42">
        <v>13999999.999999998</v>
      </c>
      <c r="X16" s="42">
        <v>-13999999.999999996</v>
      </c>
      <c r="Y16" s="42">
        <v>-13999999.999999998</v>
      </c>
      <c r="Z16" s="42">
        <v>13999999.999999996</v>
      </c>
      <c r="AB16" s="44">
        <v>6</v>
      </c>
    </row>
    <row r="19" spans="1:28" x14ac:dyDescent="0.25">
      <c r="A19" s="42" t="s">
        <v>148</v>
      </c>
      <c r="W19" s="44">
        <v>1</v>
      </c>
      <c r="X19" s="44">
        <v>2</v>
      </c>
      <c r="Y19" s="44">
        <v>7</v>
      </c>
      <c r="Z19" s="44">
        <v>8</v>
      </c>
    </row>
    <row r="21" spans="1:28" ht="18" x14ac:dyDescent="0.25">
      <c r="A21" s="52" t="s">
        <v>142</v>
      </c>
      <c r="B21" s="42">
        <f>$B$1</f>
        <v>28000000</v>
      </c>
      <c r="C21" s="42">
        <v>0</v>
      </c>
      <c r="D21" s="42">
        <f>-$B$1</f>
        <v>-28000000</v>
      </c>
      <c r="E21" s="42">
        <v>0</v>
      </c>
      <c r="G21" s="43" t="s">
        <v>143</v>
      </c>
      <c r="H21" s="42">
        <f>0</f>
        <v>0</v>
      </c>
      <c r="J21" s="57" t="s">
        <v>144</v>
      </c>
      <c r="K21" s="42">
        <f>-COS(H21)</f>
        <v>-1</v>
      </c>
      <c r="L21" s="42">
        <f>SIN(H21)</f>
        <v>0</v>
      </c>
      <c r="M21" s="42">
        <v>0</v>
      </c>
      <c r="N21" s="42">
        <v>0</v>
      </c>
      <c r="P21" s="52" t="s">
        <v>146</v>
      </c>
      <c r="Q21" s="42">
        <f t="array" ref="Q21:T24">MMULT(K21:N24,B21:E24)</f>
        <v>-28000000</v>
      </c>
      <c r="R21" s="42">
        <v>0</v>
      </c>
      <c r="S21" s="42">
        <v>28000000</v>
      </c>
      <c r="T21" s="42">
        <v>0</v>
      </c>
      <c r="V21" s="52" t="s">
        <v>145</v>
      </c>
      <c r="W21" s="42">
        <f t="array" ref="W21:Z24">MMULT(Q21:T24,K21:N24)</f>
        <v>28000000</v>
      </c>
      <c r="X21" s="42">
        <v>0</v>
      </c>
      <c r="Y21" s="42">
        <v>-28000000</v>
      </c>
      <c r="Z21" s="42">
        <v>0</v>
      </c>
      <c r="AB21" s="44">
        <v>1</v>
      </c>
    </row>
    <row r="22" spans="1:28" x14ac:dyDescent="0.25">
      <c r="A22" s="52"/>
      <c r="B22" s="42">
        <v>0</v>
      </c>
      <c r="C22" s="42">
        <v>0</v>
      </c>
      <c r="D22" s="42">
        <v>0</v>
      </c>
      <c r="E22" s="42">
        <v>0</v>
      </c>
      <c r="J22" s="57"/>
      <c r="K22" s="42">
        <f>SIN(H21)</f>
        <v>0</v>
      </c>
      <c r="L22" s="42">
        <f>COS(H21)</f>
        <v>1</v>
      </c>
      <c r="M22" s="42">
        <v>0</v>
      </c>
      <c r="N22" s="42">
        <v>0</v>
      </c>
      <c r="P22" s="52"/>
      <c r="Q22" s="42">
        <v>0</v>
      </c>
      <c r="R22" s="42">
        <v>0</v>
      </c>
      <c r="S22" s="42">
        <v>0</v>
      </c>
      <c r="T22" s="42">
        <v>0</v>
      </c>
      <c r="V22" s="52"/>
      <c r="W22" s="42">
        <v>0</v>
      </c>
      <c r="X22" s="42">
        <v>0</v>
      </c>
      <c r="Y22" s="42">
        <v>0</v>
      </c>
      <c r="Z22" s="42">
        <v>0</v>
      </c>
      <c r="AB22" s="44">
        <v>2</v>
      </c>
    </row>
    <row r="23" spans="1:28" x14ac:dyDescent="0.25">
      <c r="A23" s="52"/>
      <c r="B23" s="42">
        <f>-$B$1</f>
        <v>-28000000</v>
      </c>
      <c r="C23" s="42">
        <v>0</v>
      </c>
      <c r="D23" s="42">
        <f>$B$1</f>
        <v>28000000</v>
      </c>
      <c r="E23" s="42">
        <v>0</v>
      </c>
      <c r="J23" s="57"/>
      <c r="K23" s="42">
        <v>0</v>
      </c>
      <c r="L23" s="42">
        <v>0</v>
      </c>
      <c r="M23" s="42">
        <f>-COS(H21)</f>
        <v>-1</v>
      </c>
      <c r="N23" s="42">
        <f>SIN(H21)</f>
        <v>0</v>
      </c>
      <c r="P23" s="52"/>
      <c r="Q23" s="42">
        <v>28000000</v>
      </c>
      <c r="R23" s="42">
        <v>0</v>
      </c>
      <c r="S23" s="42">
        <v>-28000000</v>
      </c>
      <c r="T23" s="42">
        <v>0</v>
      </c>
      <c r="V23" s="52"/>
      <c r="W23" s="42">
        <v>-28000000</v>
      </c>
      <c r="X23" s="42">
        <v>0</v>
      </c>
      <c r="Y23" s="42">
        <v>28000000</v>
      </c>
      <c r="Z23" s="42">
        <v>0</v>
      </c>
      <c r="AB23" s="44">
        <v>7</v>
      </c>
    </row>
    <row r="24" spans="1:28" x14ac:dyDescent="0.25">
      <c r="A24" s="52"/>
      <c r="B24" s="42">
        <v>0</v>
      </c>
      <c r="C24" s="42">
        <v>0</v>
      </c>
      <c r="D24" s="42">
        <v>0</v>
      </c>
      <c r="E24" s="42">
        <v>0</v>
      </c>
      <c r="J24" s="57"/>
      <c r="K24" s="42">
        <v>0</v>
      </c>
      <c r="L24" s="42">
        <v>0</v>
      </c>
      <c r="M24" s="42">
        <f>SIN(H21)</f>
        <v>0</v>
      </c>
      <c r="N24" s="42">
        <f>COS(H21)</f>
        <v>1</v>
      </c>
      <c r="P24" s="52"/>
      <c r="Q24" s="42">
        <v>0</v>
      </c>
      <c r="R24" s="42">
        <v>0</v>
      </c>
      <c r="S24" s="42">
        <v>0</v>
      </c>
      <c r="T24" s="42">
        <v>0</v>
      </c>
      <c r="V24" s="52"/>
      <c r="W24" s="42">
        <v>0</v>
      </c>
      <c r="X24" s="42">
        <v>0</v>
      </c>
      <c r="Y24" s="42">
        <v>0</v>
      </c>
      <c r="Z24" s="42">
        <v>0</v>
      </c>
      <c r="AB24" s="44">
        <v>8</v>
      </c>
    </row>
    <row r="28" spans="1:28" x14ac:dyDescent="0.25">
      <c r="C28" s="45">
        <v>1</v>
      </c>
      <c r="D28" s="45">
        <v>2</v>
      </c>
      <c r="E28" s="45">
        <v>3</v>
      </c>
      <c r="F28" s="45">
        <v>4</v>
      </c>
      <c r="G28" s="45">
        <v>5</v>
      </c>
      <c r="H28" s="45">
        <v>6</v>
      </c>
      <c r="I28" s="45">
        <v>7</v>
      </c>
      <c r="J28" s="45">
        <v>8</v>
      </c>
    </row>
    <row r="29" spans="1:28" x14ac:dyDescent="0.25">
      <c r="C29" s="42">
        <f>W5+W13+W21</f>
        <v>42000000</v>
      </c>
      <c r="D29" s="42">
        <f>X5+X13+X21</f>
        <v>-14000000</v>
      </c>
      <c r="E29" s="42">
        <f t="shared" ref="E29:F32" si="0">Y5</f>
        <v>-1.0506921155954852E-25</v>
      </c>
      <c r="F29" s="42">
        <f t="shared" si="0"/>
        <v>1.715207836872068E-9</v>
      </c>
      <c r="G29" s="42">
        <f>Y13</f>
        <v>-14000000.000000002</v>
      </c>
      <c r="H29" s="42">
        <f>Z13</f>
        <v>13999999.999999998</v>
      </c>
      <c r="I29" s="42">
        <f>Y21</f>
        <v>-28000000</v>
      </c>
      <c r="J29" s="42">
        <f>Z21</f>
        <v>0</v>
      </c>
      <c r="L29" s="45">
        <v>1</v>
      </c>
    </row>
    <row r="30" spans="1:28" x14ac:dyDescent="0.25">
      <c r="C30" s="42">
        <f>W6+W14+W22</f>
        <v>-14000000</v>
      </c>
      <c r="D30" s="42">
        <f>X6+X14+X22</f>
        <v>42000000</v>
      </c>
      <c r="E30" s="42">
        <f t="shared" si="0"/>
        <v>1.715207836872068E-9</v>
      </c>
      <c r="F30" s="42">
        <f t="shared" si="0"/>
        <v>-28000000</v>
      </c>
      <c r="G30" s="42">
        <f>Y14</f>
        <v>13999999.999999998</v>
      </c>
      <c r="H30" s="42">
        <f>Z14</f>
        <v>-13999999.999999996</v>
      </c>
      <c r="I30" s="42">
        <f>Y22</f>
        <v>0</v>
      </c>
      <c r="J30" s="42">
        <f>Z22</f>
        <v>0</v>
      </c>
      <c r="L30" s="45">
        <v>2</v>
      </c>
    </row>
    <row r="31" spans="1:28" x14ac:dyDescent="0.25">
      <c r="A31" s="42" t="s">
        <v>150</v>
      </c>
      <c r="C31" s="42">
        <f>W7</f>
        <v>-1.0506921155954852E-25</v>
      </c>
      <c r="D31" s="42">
        <f>X7</f>
        <v>1.715207836872068E-9</v>
      </c>
      <c r="E31" s="42">
        <f t="shared" si="0"/>
        <v>1.0506921155954852E-25</v>
      </c>
      <c r="F31" s="42">
        <f t="shared" si="0"/>
        <v>-1.715207836872068E-9</v>
      </c>
      <c r="G31" s="42">
        <v>0</v>
      </c>
      <c r="H31" s="42">
        <v>0</v>
      </c>
      <c r="I31" s="42">
        <v>0</v>
      </c>
      <c r="J31" s="42">
        <v>0</v>
      </c>
      <c r="L31" s="45">
        <v>3</v>
      </c>
    </row>
    <row r="32" spans="1:28" x14ac:dyDescent="0.25">
      <c r="C32" s="42">
        <f>W8</f>
        <v>1.715207836872068E-9</v>
      </c>
      <c r="D32" s="42">
        <f>X8</f>
        <v>-28000000</v>
      </c>
      <c r="E32" s="42">
        <f t="shared" si="0"/>
        <v>-1.715207836872068E-9</v>
      </c>
      <c r="F32" s="42">
        <f t="shared" si="0"/>
        <v>28000000</v>
      </c>
      <c r="G32" s="42">
        <v>0</v>
      </c>
      <c r="H32" s="42">
        <v>0</v>
      </c>
      <c r="I32" s="42">
        <v>0</v>
      </c>
      <c r="J32" s="42">
        <v>0</v>
      </c>
      <c r="L32" s="45">
        <v>4</v>
      </c>
    </row>
    <row r="33" spans="2:12" x14ac:dyDescent="0.25">
      <c r="C33" s="42">
        <f>W15</f>
        <v>-14000000.000000002</v>
      </c>
      <c r="D33" s="42">
        <f>X15</f>
        <v>13999999.999999998</v>
      </c>
      <c r="E33" s="42">
        <v>0</v>
      </c>
      <c r="F33" s="42">
        <v>0</v>
      </c>
      <c r="G33" s="42">
        <f>Y15</f>
        <v>14000000.000000002</v>
      </c>
      <c r="H33" s="42">
        <f>Z15</f>
        <v>-13999999.999999998</v>
      </c>
      <c r="I33" s="42">
        <v>0</v>
      </c>
      <c r="J33" s="42">
        <v>0</v>
      </c>
      <c r="L33" s="45">
        <v>5</v>
      </c>
    </row>
    <row r="34" spans="2:12" x14ac:dyDescent="0.25">
      <c r="C34" s="42">
        <f>W16</f>
        <v>13999999.999999998</v>
      </c>
      <c r="D34" s="42">
        <f>X16</f>
        <v>-13999999.999999996</v>
      </c>
      <c r="E34" s="42">
        <v>0</v>
      </c>
      <c r="F34" s="42">
        <v>0</v>
      </c>
      <c r="G34" s="42">
        <f>Y16</f>
        <v>-13999999.999999998</v>
      </c>
      <c r="H34" s="42">
        <f>Z16</f>
        <v>13999999.999999996</v>
      </c>
      <c r="I34" s="42">
        <v>0</v>
      </c>
      <c r="J34" s="42">
        <v>0</v>
      </c>
      <c r="L34" s="45">
        <v>6</v>
      </c>
    </row>
    <row r="35" spans="2:12" x14ac:dyDescent="0.25">
      <c r="C35" s="42">
        <f>W23</f>
        <v>-28000000</v>
      </c>
      <c r="D35" s="42">
        <f>X23</f>
        <v>0</v>
      </c>
      <c r="E35" s="42">
        <v>0</v>
      </c>
      <c r="F35" s="42">
        <v>0</v>
      </c>
      <c r="G35" s="42">
        <v>0</v>
      </c>
      <c r="H35" s="42">
        <v>0</v>
      </c>
      <c r="I35" s="42">
        <f>Y23</f>
        <v>28000000</v>
      </c>
      <c r="J35" s="42">
        <f>Z23</f>
        <v>0</v>
      </c>
      <c r="L35" s="45">
        <v>7</v>
      </c>
    </row>
    <row r="36" spans="2:12" x14ac:dyDescent="0.25">
      <c r="C36" s="42">
        <f t="shared" ref="C36:D36" si="1">W24</f>
        <v>0</v>
      </c>
      <c r="D36" s="42">
        <f t="shared" si="1"/>
        <v>0</v>
      </c>
      <c r="E36" s="42">
        <v>0</v>
      </c>
      <c r="F36" s="42">
        <v>0</v>
      </c>
      <c r="G36" s="42">
        <v>0</v>
      </c>
      <c r="H36" s="42">
        <v>0</v>
      </c>
      <c r="I36" s="42">
        <f>Y24</f>
        <v>0</v>
      </c>
      <c r="J36" s="42">
        <f>Z24</f>
        <v>0</v>
      </c>
      <c r="L36" s="45">
        <v>8</v>
      </c>
    </row>
    <row r="37" spans="2:12" x14ac:dyDescent="0.25">
      <c r="L37" s="45"/>
    </row>
    <row r="38" spans="2:12" x14ac:dyDescent="0.25">
      <c r="L38" s="45"/>
    </row>
    <row r="39" spans="2:12" x14ac:dyDescent="0.25">
      <c r="D39" s="42" t="s">
        <v>151</v>
      </c>
    </row>
    <row r="41" spans="2:12" x14ac:dyDescent="0.25">
      <c r="B41" s="46">
        <v>-10000</v>
      </c>
      <c r="C41" s="51" t="s">
        <v>10</v>
      </c>
      <c r="D41" s="47">
        <f>C29</f>
        <v>42000000</v>
      </c>
      <c r="E41" s="47">
        <f>D29</f>
        <v>-14000000</v>
      </c>
      <c r="F41" s="56" t="s">
        <v>5</v>
      </c>
      <c r="G41" s="48" t="s">
        <v>47</v>
      </c>
    </row>
    <row r="42" spans="2:12" x14ac:dyDescent="0.25">
      <c r="B42" s="46">
        <v>20000</v>
      </c>
      <c r="C42" s="51"/>
      <c r="D42" s="47">
        <f>C30</f>
        <v>-14000000</v>
      </c>
      <c r="E42" s="47">
        <f>D30</f>
        <v>42000000</v>
      </c>
      <c r="F42" s="56"/>
      <c r="G42" s="48" t="s">
        <v>59</v>
      </c>
    </row>
    <row r="45" spans="2:12" x14ac:dyDescent="0.25">
      <c r="B45" s="48" t="s">
        <v>47</v>
      </c>
      <c r="C45" s="51" t="s">
        <v>10</v>
      </c>
      <c r="D45" s="42">
        <f t="array" ref="D45:E46">MINVERSE(D41:E42)</f>
        <v>2.6785714285714285E-8</v>
      </c>
      <c r="E45" s="42">
        <v>8.9285714285714279E-9</v>
      </c>
      <c r="F45" s="56" t="s">
        <v>5</v>
      </c>
      <c r="G45" s="46">
        <v>-10000</v>
      </c>
    </row>
    <row r="46" spans="2:12" x14ac:dyDescent="0.25">
      <c r="B46" s="48" t="s">
        <v>59</v>
      </c>
      <c r="C46" s="51"/>
      <c r="D46" s="42">
        <v>8.9285714285714279E-9</v>
      </c>
      <c r="E46" s="42">
        <v>2.6785714285714285E-8</v>
      </c>
      <c r="F46" s="56"/>
      <c r="G46" s="46">
        <v>20000</v>
      </c>
    </row>
    <row r="49" spans="2:4" x14ac:dyDescent="0.25">
      <c r="B49" s="48" t="s">
        <v>47</v>
      </c>
      <c r="C49" s="51" t="s">
        <v>10</v>
      </c>
      <c r="D49" s="42">
        <f t="array" ref="D49:D50">MMULT(D45:E46,G45:G46)</f>
        <v>-8.9285714285714299E-5</v>
      </c>
    </row>
    <row r="50" spans="2:4" x14ac:dyDescent="0.25">
      <c r="B50" s="48" t="s">
        <v>59</v>
      </c>
      <c r="C50" s="51"/>
      <c r="D50" s="42">
        <v>4.4642857142857147E-4</v>
      </c>
    </row>
    <row r="53" spans="2:4" ht="18" x14ac:dyDescent="0.25">
      <c r="B53" s="43" t="s">
        <v>152</v>
      </c>
    </row>
  </sheetData>
  <mergeCells count="17">
    <mergeCell ref="P5:P8"/>
    <mergeCell ref="J5:J8"/>
    <mergeCell ref="A5:A8"/>
    <mergeCell ref="V5:V8"/>
    <mergeCell ref="A13:A16"/>
    <mergeCell ref="J13:J16"/>
    <mergeCell ref="P13:P16"/>
    <mergeCell ref="V13:V16"/>
    <mergeCell ref="A21:A24"/>
    <mergeCell ref="J21:J24"/>
    <mergeCell ref="P21:P24"/>
    <mergeCell ref="V21:V24"/>
    <mergeCell ref="C41:C42"/>
    <mergeCell ref="F41:F42"/>
    <mergeCell ref="C45:C46"/>
    <mergeCell ref="F45:F46"/>
    <mergeCell ref="C49:C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opLeftCell="A144" workbookViewId="0">
      <selection activeCell="F161" sqref="F161"/>
    </sheetView>
  </sheetViews>
  <sheetFormatPr defaultRowHeight="15" x14ac:dyDescent="0.25"/>
  <cols>
    <col min="1" max="16384" width="9.140625" style="21"/>
  </cols>
  <sheetData>
    <row r="1" spans="1:23" x14ac:dyDescent="0.25">
      <c r="B1" s="50" t="s">
        <v>91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3" ht="17.25" x14ac:dyDescent="0.25">
      <c r="A2" s="24" t="s">
        <v>48</v>
      </c>
      <c r="B2" s="1" t="s">
        <v>6</v>
      </c>
      <c r="C2" s="21">
        <v>2</v>
      </c>
      <c r="D2" s="34" t="s">
        <v>135</v>
      </c>
    </row>
    <row r="3" spans="1:23" x14ac:dyDescent="0.25">
      <c r="A3" s="21" t="s">
        <v>52</v>
      </c>
      <c r="B3" s="1" t="s">
        <v>6</v>
      </c>
      <c r="C3" s="21">
        <v>60</v>
      </c>
      <c r="D3" s="21" t="s">
        <v>20</v>
      </c>
    </row>
    <row r="4" spans="1:23" x14ac:dyDescent="0.25">
      <c r="A4" s="21" t="s">
        <v>53</v>
      </c>
      <c r="B4" s="1" t="s">
        <v>6</v>
      </c>
      <c r="C4" s="17">
        <v>30000000</v>
      </c>
      <c r="D4" s="21" t="s">
        <v>21</v>
      </c>
    </row>
    <row r="5" spans="1:23" x14ac:dyDescent="0.25">
      <c r="A5" s="21" t="s">
        <v>54</v>
      </c>
      <c r="B5" s="1" t="s">
        <v>6</v>
      </c>
      <c r="C5" s="21">
        <v>300</v>
      </c>
      <c r="D5" s="21" t="s">
        <v>89</v>
      </c>
    </row>
    <row r="6" spans="1:23" x14ac:dyDescent="0.25">
      <c r="B6" s="1"/>
      <c r="M6" s="50"/>
      <c r="N6" s="50"/>
    </row>
    <row r="7" spans="1:23" x14ac:dyDescent="0.25">
      <c r="A7" s="58" t="s">
        <v>88</v>
      </c>
      <c r="B7" s="58"/>
      <c r="C7" s="58"/>
      <c r="D7" s="58"/>
      <c r="E7" s="58"/>
      <c r="F7" s="58"/>
      <c r="M7" s="50"/>
      <c r="N7" s="50"/>
    </row>
    <row r="8" spans="1:23" x14ac:dyDescent="0.25">
      <c r="M8" s="24"/>
      <c r="N8" s="1"/>
      <c r="Q8" s="54"/>
      <c r="R8" s="54"/>
      <c r="S8" s="54"/>
      <c r="T8" s="54"/>
      <c r="U8" s="54"/>
      <c r="V8" s="54"/>
      <c r="W8" s="54"/>
    </row>
    <row r="9" spans="1:23" x14ac:dyDescent="0.25">
      <c r="A9" s="21" t="s">
        <v>55</v>
      </c>
      <c r="B9" s="1" t="s">
        <v>6</v>
      </c>
      <c r="C9" s="21">
        <f>C3/2</f>
        <v>30</v>
      </c>
      <c r="D9" s="21" t="s">
        <v>20</v>
      </c>
      <c r="E9" s="20"/>
      <c r="F9" s="20"/>
      <c r="M9" s="24"/>
      <c r="N9" s="1"/>
      <c r="Q9" s="50"/>
      <c r="R9" s="50"/>
      <c r="S9" s="20"/>
      <c r="T9" s="20"/>
      <c r="U9" s="20"/>
      <c r="V9" s="20"/>
      <c r="W9" s="20"/>
    </row>
    <row r="10" spans="1:23" x14ac:dyDescent="0.25">
      <c r="G10" s="2"/>
      <c r="M10" s="24"/>
    </row>
    <row r="11" spans="1:23" x14ac:dyDescent="0.25">
      <c r="A11" s="52" t="s">
        <v>23</v>
      </c>
      <c r="B11" s="52" t="s">
        <v>105</v>
      </c>
      <c r="C11" s="19">
        <v>1</v>
      </c>
      <c r="D11" s="9">
        <v>-1</v>
      </c>
      <c r="G11" s="2"/>
      <c r="M11" s="50"/>
      <c r="N11" s="50"/>
    </row>
    <row r="12" spans="1:23" x14ac:dyDescent="0.25">
      <c r="A12" s="52"/>
      <c r="B12" s="52"/>
      <c r="C12" s="19">
        <v>-1</v>
      </c>
      <c r="D12" s="9">
        <v>1</v>
      </c>
      <c r="M12" s="24"/>
      <c r="N12" s="1"/>
    </row>
    <row r="13" spans="1:23" x14ac:dyDescent="0.25">
      <c r="M13" s="24"/>
      <c r="N13" s="1"/>
    </row>
    <row r="15" spans="1:23" x14ac:dyDescent="0.25">
      <c r="A15" s="21" t="s">
        <v>105</v>
      </c>
      <c r="B15" s="1" t="s">
        <v>6</v>
      </c>
      <c r="C15" s="17">
        <f>C2*C4/C9</f>
        <v>2000000</v>
      </c>
      <c r="G15" s="17"/>
      <c r="M15" s="50" t="s">
        <v>101</v>
      </c>
      <c r="N15" s="50"/>
      <c r="O15" s="50"/>
      <c r="P15" s="50"/>
      <c r="Q15" s="50"/>
      <c r="R15" s="50"/>
      <c r="S15" s="50"/>
      <c r="T15" s="50"/>
      <c r="U15" s="50"/>
    </row>
    <row r="16" spans="1:23" x14ac:dyDescent="0.25">
      <c r="A16" s="23" t="s">
        <v>90</v>
      </c>
      <c r="B16" s="1" t="s">
        <v>6</v>
      </c>
      <c r="C16" s="21">
        <v>0</v>
      </c>
    </row>
    <row r="17" spans="1:15" x14ac:dyDescent="0.25">
      <c r="M17" s="24" t="s">
        <v>46</v>
      </c>
      <c r="N17" s="1" t="s">
        <v>6</v>
      </c>
      <c r="O17" s="21">
        <f>C5*C9/2</f>
        <v>4500</v>
      </c>
    </row>
    <row r="18" spans="1:15" x14ac:dyDescent="0.25">
      <c r="A18" s="20" t="s">
        <v>16</v>
      </c>
      <c r="F18" s="21" t="s">
        <v>17</v>
      </c>
      <c r="M18" s="24" t="s">
        <v>60</v>
      </c>
      <c r="N18" s="1" t="s">
        <v>6</v>
      </c>
      <c r="O18" s="21">
        <f>C5*C9</f>
        <v>9000</v>
      </c>
    </row>
    <row r="19" spans="1:15" x14ac:dyDescent="0.25">
      <c r="A19" s="51" t="s">
        <v>66</v>
      </c>
      <c r="B19" s="51" t="s">
        <v>10</v>
      </c>
      <c r="C19" s="15">
        <f>$C$15*C11</f>
        <v>2000000</v>
      </c>
      <c r="D19" s="16">
        <f>$C$15*D11</f>
        <v>-2000000</v>
      </c>
      <c r="F19" s="51" t="s">
        <v>68</v>
      </c>
      <c r="G19" s="51" t="s">
        <v>10</v>
      </c>
      <c r="H19" s="15">
        <f t="array" ref="H19:I20">C19:D20</f>
        <v>2000000</v>
      </c>
      <c r="I19" s="16">
        <v>-2000000</v>
      </c>
      <c r="M19" s="24" t="s">
        <v>61</v>
      </c>
      <c r="N19" s="1" t="s">
        <v>6</v>
      </c>
      <c r="O19" s="21">
        <f>O17</f>
        <v>4500</v>
      </c>
    </row>
    <row r="20" spans="1:15" x14ac:dyDescent="0.25">
      <c r="A20" s="51"/>
      <c r="B20" s="51"/>
      <c r="C20" s="15">
        <f>$C$15*C12</f>
        <v>-2000000</v>
      </c>
      <c r="D20" s="16">
        <f>$C$15*D12</f>
        <v>2000000</v>
      </c>
      <c r="F20" s="51"/>
      <c r="G20" s="51"/>
      <c r="H20" s="15">
        <v>-2000000</v>
      </c>
      <c r="I20" s="16">
        <v>2000000</v>
      </c>
    </row>
    <row r="22" spans="1:15" x14ac:dyDescent="0.25">
      <c r="A22" s="50" t="s">
        <v>28</v>
      </c>
      <c r="B22" s="50"/>
    </row>
    <row r="24" spans="1:15" x14ac:dyDescent="0.25">
      <c r="C24" s="15">
        <f>C19</f>
        <v>2000000</v>
      </c>
      <c r="D24" s="18">
        <f>D19</f>
        <v>-2000000</v>
      </c>
      <c r="E24" s="9">
        <v>0</v>
      </c>
    </row>
    <row r="25" spans="1:15" x14ac:dyDescent="0.25">
      <c r="A25" s="21" t="s">
        <v>70</v>
      </c>
      <c r="B25" s="1" t="s">
        <v>6</v>
      </c>
      <c r="C25" s="15">
        <f>C20</f>
        <v>-2000000</v>
      </c>
      <c r="D25" s="18">
        <f>D20+H19</f>
        <v>4000000</v>
      </c>
      <c r="E25" s="16">
        <f>I19</f>
        <v>-2000000</v>
      </c>
    </row>
    <row r="26" spans="1:15" x14ac:dyDescent="0.25">
      <c r="C26" s="19">
        <v>0</v>
      </c>
      <c r="D26" s="18">
        <f>H20</f>
        <v>-2000000</v>
      </c>
      <c r="E26" s="16">
        <f>I20</f>
        <v>2000000</v>
      </c>
    </row>
    <row r="28" spans="1:15" x14ac:dyDescent="0.25">
      <c r="B28" s="22" t="s">
        <v>46</v>
      </c>
      <c r="D28" s="15">
        <f t="shared" ref="D28:F30" si="0">C24</f>
        <v>2000000</v>
      </c>
      <c r="E28" s="18">
        <f t="shared" si="0"/>
        <v>-2000000</v>
      </c>
      <c r="F28" s="16">
        <f t="shared" si="0"/>
        <v>0</v>
      </c>
      <c r="H28" s="22" t="s">
        <v>47</v>
      </c>
    </row>
    <row r="29" spans="1:15" x14ac:dyDescent="0.25">
      <c r="B29" s="22" t="s">
        <v>60</v>
      </c>
      <c r="C29" s="1" t="s">
        <v>6</v>
      </c>
      <c r="D29" s="15">
        <f t="shared" si="0"/>
        <v>-2000000</v>
      </c>
      <c r="E29" s="18">
        <f t="shared" si="0"/>
        <v>4000000</v>
      </c>
      <c r="F29" s="16">
        <f t="shared" si="0"/>
        <v>-2000000</v>
      </c>
      <c r="G29" s="21" t="s">
        <v>5</v>
      </c>
      <c r="H29" s="22" t="s">
        <v>59</v>
      </c>
    </row>
    <row r="30" spans="1:15" x14ac:dyDescent="0.25">
      <c r="B30" s="22" t="s">
        <v>61</v>
      </c>
      <c r="D30" s="15">
        <f t="shared" si="0"/>
        <v>0</v>
      </c>
      <c r="E30" s="18">
        <f t="shared" si="0"/>
        <v>-2000000</v>
      </c>
      <c r="F30" s="16">
        <f t="shared" si="0"/>
        <v>2000000</v>
      </c>
      <c r="H30" s="22" t="s">
        <v>57</v>
      </c>
    </row>
    <row r="32" spans="1:15" x14ac:dyDescent="0.25">
      <c r="A32" s="55" t="s">
        <v>104</v>
      </c>
      <c r="B32" s="55"/>
      <c r="C32" s="55"/>
      <c r="D32" s="55"/>
      <c r="E32" s="24" t="s">
        <v>46</v>
      </c>
      <c r="F32" s="1" t="s">
        <v>6</v>
      </c>
      <c r="G32" s="21">
        <v>0</v>
      </c>
    </row>
    <row r="34" spans="1:8" x14ac:dyDescent="0.25">
      <c r="B34" s="12">
        <f>G32</f>
        <v>0</v>
      </c>
      <c r="D34" s="15">
        <f>D28</f>
        <v>2000000</v>
      </c>
      <c r="E34" s="18">
        <f t="shared" ref="E34:F34" si="1">E28</f>
        <v>-2000000</v>
      </c>
      <c r="F34" s="16">
        <f t="shared" si="1"/>
        <v>0</v>
      </c>
      <c r="H34" s="22">
        <v>0</v>
      </c>
    </row>
    <row r="35" spans="1:8" x14ac:dyDescent="0.25">
      <c r="B35" s="12">
        <f t="shared" ref="B35:B36" si="2">O18</f>
        <v>9000</v>
      </c>
      <c r="C35" s="1" t="s">
        <v>6</v>
      </c>
      <c r="D35" s="15">
        <f t="shared" ref="D35:F36" si="3">D29</f>
        <v>-2000000</v>
      </c>
      <c r="E35" s="18">
        <f t="shared" si="3"/>
        <v>4000000</v>
      </c>
      <c r="F35" s="16">
        <f t="shared" si="3"/>
        <v>-2000000</v>
      </c>
      <c r="G35" s="21" t="s">
        <v>5</v>
      </c>
      <c r="H35" s="22" t="s">
        <v>59</v>
      </c>
    </row>
    <row r="36" spans="1:8" x14ac:dyDescent="0.25">
      <c r="B36" s="12">
        <f t="shared" si="2"/>
        <v>4500</v>
      </c>
      <c r="D36" s="15">
        <f t="shared" si="3"/>
        <v>0</v>
      </c>
      <c r="E36" s="18">
        <f t="shared" si="3"/>
        <v>-2000000</v>
      </c>
      <c r="F36" s="16">
        <f t="shared" si="3"/>
        <v>2000000</v>
      </c>
      <c r="H36" s="22" t="s">
        <v>103</v>
      </c>
    </row>
    <row r="38" spans="1:8" x14ac:dyDescent="0.25">
      <c r="A38" s="50" t="s">
        <v>29</v>
      </c>
      <c r="B38" s="50"/>
      <c r="C38" s="50"/>
    </row>
    <row r="40" spans="1:8" x14ac:dyDescent="0.25">
      <c r="B40" s="12">
        <f>B35</f>
        <v>9000</v>
      </c>
      <c r="C40" s="49" t="s">
        <v>10</v>
      </c>
      <c r="D40" s="15">
        <f>E35</f>
        <v>4000000</v>
      </c>
      <c r="E40" s="16">
        <f>F35</f>
        <v>-2000000</v>
      </c>
      <c r="F40" s="49" t="s">
        <v>5</v>
      </c>
      <c r="G40" s="22" t="s">
        <v>59</v>
      </c>
    </row>
    <row r="41" spans="1:8" x14ac:dyDescent="0.25">
      <c r="B41" s="12">
        <f>B36</f>
        <v>4500</v>
      </c>
      <c r="C41" s="49"/>
      <c r="D41" s="15">
        <f>E36</f>
        <v>-2000000</v>
      </c>
      <c r="E41" s="16">
        <f>F36</f>
        <v>2000000</v>
      </c>
      <c r="F41" s="49"/>
      <c r="G41" s="22" t="s">
        <v>65</v>
      </c>
    </row>
    <row r="43" spans="1:8" x14ac:dyDescent="0.25">
      <c r="A43" s="20" t="s">
        <v>12</v>
      </c>
    </row>
    <row r="45" spans="1:8" x14ac:dyDescent="0.25">
      <c r="B45" s="22" t="s">
        <v>59</v>
      </c>
      <c r="C45" s="49" t="s">
        <v>10</v>
      </c>
      <c r="D45" s="15">
        <f t="array" ref="D45:E46">MINVERSE(D40:E41)</f>
        <v>4.9999999999999998E-7</v>
      </c>
      <c r="E45" s="16">
        <v>4.9999999999999998E-7</v>
      </c>
      <c r="F45" s="49" t="s">
        <v>5</v>
      </c>
      <c r="G45" s="12">
        <f>B40</f>
        <v>9000</v>
      </c>
    </row>
    <row r="46" spans="1:8" x14ac:dyDescent="0.25">
      <c r="B46" s="22" t="s">
        <v>65</v>
      </c>
      <c r="C46" s="49"/>
      <c r="D46" s="15">
        <v>4.9999999999999998E-7</v>
      </c>
      <c r="E46" s="16">
        <v>9.9999999999999995E-7</v>
      </c>
      <c r="F46" s="49"/>
      <c r="G46" s="12">
        <f>B41</f>
        <v>4500</v>
      </c>
    </row>
    <row r="48" spans="1:8" x14ac:dyDescent="0.25">
      <c r="A48" s="50" t="s">
        <v>11</v>
      </c>
      <c r="B48" s="50"/>
    </row>
    <row r="50" spans="1:23" x14ac:dyDescent="0.25">
      <c r="B50" s="22" t="s">
        <v>59</v>
      </c>
      <c r="C50" s="49" t="s">
        <v>10</v>
      </c>
      <c r="D50" s="12">
        <f t="array" ref="D50:D51">MMULT(D45:E46,G45:G46)</f>
        <v>6.7499999999999991E-3</v>
      </c>
      <c r="G50" s="24"/>
      <c r="H50" s="1"/>
      <c r="I50" s="17"/>
    </row>
    <row r="51" spans="1:23" x14ac:dyDescent="0.25">
      <c r="B51" s="22" t="s">
        <v>65</v>
      </c>
      <c r="C51" s="49"/>
      <c r="D51" s="12">
        <v>8.9999999999999993E-3</v>
      </c>
    </row>
    <row r="53" spans="1:23" x14ac:dyDescent="0.25">
      <c r="A53" s="20" t="s">
        <v>16</v>
      </c>
      <c r="J53" s="20" t="s">
        <v>17</v>
      </c>
    </row>
    <row r="54" spans="1:23" x14ac:dyDescent="0.25">
      <c r="B54" s="21">
        <f>(D50-C16)/C9</f>
        <v>2.2499999999999997E-4</v>
      </c>
      <c r="D54" s="50" t="s">
        <v>34</v>
      </c>
      <c r="E54" s="50"/>
      <c r="F54" s="50"/>
      <c r="G54" s="50"/>
      <c r="K54" s="21">
        <f>(D51-D50)/C9</f>
        <v>7.5000000000000007E-5</v>
      </c>
      <c r="M54" s="50" t="s">
        <v>37</v>
      </c>
      <c r="N54" s="50"/>
      <c r="O54" s="50"/>
      <c r="P54" s="50"/>
    </row>
    <row r="55" spans="1:23" x14ac:dyDescent="0.25">
      <c r="A55" s="27" t="s">
        <v>43</v>
      </c>
      <c r="B55" s="17">
        <f>B54*C4</f>
        <v>6749.9999999999991</v>
      </c>
      <c r="C55" s="21" t="s">
        <v>21</v>
      </c>
      <c r="D55" s="50" t="s">
        <v>36</v>
      </c>
      <c r="E55" s="50"/>
      <c r="F55" s="50"/>
      <c r="G55" s="50"/>
      <c r="J55" s="27" t="s">
        <v>64</v>
      </c>
      <c r="K55" s="17">
        <f>K54*C4</f>
        <v>2250</v>
      </c>
      <c r="L55" s="21" t="s">
        <v>21</v>
      </c>
      <c r="M55" s="50" t="s">
        <v>35</v>
      </c>
      <c r="N55" s="50"/>
      <c r="O55" s="50"/>
      <c r="P55" s="50"/>
    </row>
    <row r="58" spans="1:23" x14ac:dyDescent="0.25">
      <c r="B58" s="1"/>
    </row>
    <row r="59" spans="1:23" x14ac:dyDescent="0.25">
      <c r="A59" s="58" t="s">
        <v>137</v>
      </c>
      <c r="B59" s="58"/>
      <c r="C59" s="58"/>
      <c r="D59" s="58"/>
      <c r="E59" s="58"/>
      <c r="F59" s="58"/>
    </row>
    <row r="60" spans="1:23" x14ac:dyDescent="0.25">
      <c r="M60" s="50" t="s">
        <v>102</v>
      </c>
      <c r="N60" s="50"/>
    </row>
    <row r="61" spans="1:23" x14ac:dyDescent="0.25">
      <c r="A61" s="21" t="s">
        <v>55</v>
      </c>
      <c r="B61" s="1" t="s">
        <v>6</v>
      </c>
      <c r="C61" s="21">
        <f>C3/4</f>
        <v>15</v>
      </c>
      <c r="D61" s="21" t="s">
        <v>20</v>
      </c>
      <c r="E61" s="20"/>
      <c r="F61" s="20"/>
      <c r="M61" s="50" t="s">
        <v>96</v>
      </c>
      <c r="N61" s="50"/>
    </row>
    <row r="62" spans="1:23" x14ac:dyDescent="0.25">
      <c r="G62" s="2"/>
      <c r="M62" s="24" t="s">
        <v>92</v>
      </c>
      <c r="N62" s="1" t="s">
        <v>6</v>
      </c>
      <c r="O62" s="21" t="s">
        <v>93</v>
      </c>
      <c r="Q62" s="54" t="s">
        <v>83</v>
      </c>
      <c r="R62" s="54"/>
      <c r="S62" s="54"/>
      <c r="T62" s="54"/>
      <c r="U62" s="54"/>
      <c r="V62" s="54"/>
      <c r="W62" s="54"/>
    </row>
    <row r="63" spans="1:23" x14ac:dyDescent="0.25">
      <c r="A63" s="52" t="s">
        <v>23</v>
      </c>
      <c r="B63" s="52" t="s">
        <v>105</v>
      </c>
      <c r="C63" s="19">
        <v>1</v>
      </c>
      <c r="D63" s="9">
        <v>-1</v>
      </c>
      <c r="G63" s="2"/>
      <c r="M63" s="24" t="s">
        <v>94</v>
      </c>
      <c r="N63" s="1" t="s">
        <v>6</v>
      </c>
      <c r="O63" s="21" t="s">
        <v>95</v>
      </c>
      <c r="Q63" s="50" t="s">
        <v>100</v>
      </c>
      <c r="R63" s="50"/>
      <c r="S63" s="20"/>
      <c r="T63" s="20"/>
      <c r="U63" s="20"/>
      <c r="V63" s="20"/>
      <c r="W63" s="20"/>
    </row>
    <row r="64" spans="1:23" x14ac:dyDescent="0.25">
      <c r="A64" s="52"/>
      <c r="B64" s="52"/>
      <c r="C64" s="19">
        <v>-1</v>
      </c>
      <c r="D64" s="9">
        <v>1</v>
      </c>
      <c r="M64" s="24"/>
    </row>
    <row r="65" spans="1:21" x14ac:dyDescent="0.25">
      <c r="M65" s="50" t="s">
        <v>97</v>
      </c>
      <c r="N65" s="50"/>
    </row>
    <row r="66" spans="1:21" x14ac:dyDescent="0.25">
      <c r="M66" s="24" t="s">
        <v>98</v>
      </c>
      <c r="N66" s="1" t="s">
        <v>6</v>
      </c>
      <c r="O66" s="21" t="s">
        <v>93</v>
      </c>
    </row>
    <row r="67" spans="1:21" x14ac:dyDescent="0.25">
      <c r="A67" s="21" t="s">
        <v>105</v>
      </c>
      <c r="B67" s="1" t="s">
        <v>6</v>
      </c>
      <c r="C67" s="17">
        <f>C2*C4/C61</f>
        <v>4000000</v>
      </c>
      <c r="G67" s="17"/>
      <c r="M67" s="24" t="s">
        <v>99</v>
      </c>
      <c r="N67" s="1" t="s">
        <v>6</v>
      </c>
      <c r="O67" s="21" t="s">
        <v>95</v>
      </c>
    </row>
    <row r="68" spans="1:21" x14ac:dyDescent="0.25">
      <c r="A68" s="23" t="s">
        <v>90</v>
      </c>
      <c r="B68" s="1" t="s">
        <v>6</v>
      </c>
      <c r="C68" s="21">
        <v>0</v>
      </c>
    </row>
    <row r="69" spans="1:21" x14ac:dyDescent="0.25">
      <c r="M69" s="50" t="s">
        <v>106</v>
      </c>
      <c r="N69" s="50"/>
    </row>
    <row r="70" spans="1:21" x14ac:dyDescent="0.25">
      <c r="A70" s="20" t="s">
        <v>16</v>
      </c>
      <c r="F70" s="50" t="s">
        <v>17</v>
      </c>
      <c r="G70" s="50"/>
      <c r="M70" s="24" t="s">
        <v>107</v>
      </c>
      <c r="N70" s="1" t="s">
        <v>6</v>
      </c>
      <c r="O70" s="21" t="s">
        <v>93</v>
      </c>
    </row>
    <row r="71" spans="1:21" x14ac:dyDescent="0.25">
      <c r="A71" s="51" t="s">
        <v>66</v>
      </c>
      <c r="B71" s="51" t="s">
        <v>10</v>
      </c>
      <c r="C71" s="15">
        <f>$C$67*C63</f>
        <v>4000000</v>
      </c>
      <c r="D71" s="15">
        <f>$C$67*D63</f>
        <v>-4000000</v>
      </c>
      <c r="F71" s="51" t="s">
        <v>68</v>
      </c>
      <c r="G71" s="51" t="s">
        <v>10</v>
      </c>
      <c r="H71" s="15">
        <f t="array" ref="H71:I72">C71:D72</f>
        <v>4000000</v>
      </c>
      <c r="I71" s="16">
        <v>-4000000</v>
      </c>
      <c r="M71" s="24" t="s">
        <v>108</v>
      </c>
      <c r="N71" s="1" t="s">
        <v>6</v>
      </c>
      <c r="O71" s="21" t="s">
        <v>95</v>
      </c>
    </row>
    <row r="72" spans="1:21" x14ac:dyDescent="0.25">
      <c r="A72" s="51"/>
      <c r="B72" s="51"/>
      <c r="C72" s="15">
        <f>$C$67*C64</f>
        <v>-4000000</v>
      </c>
      <c r="D72" s="15">
        <f>$C$67*D64</f>
        <v>4000000</v>
      </c>
      <c r="F72" s="51"/>
      <c r="G72" s="51"/>
      <c r="H72" s="15">
        <v>-4000000</v>
      </c>
      <c r="I72" s="16">
        <v>4000000</v>
      </c>
      <c r="M72" s="24"/>
    </row>
    <row r="73" spans="1:21" x14ac:dyDescent="0.25">
      <c r="A73" s="25"/>
      <c r="B73" s="25"/>
      <c r="C73" s="18"/>
      <c r="D73" s="18"/>
      <c r="F73" s="25"/>
      <c r="G73" s="25"/>
      <c r="H73" s="18"/>
      <c r="I73" s="18"/>
      <c r="M73" s="50" t="s">
        <v>111</v>
      </c>
      <c r="N73" s="50"/>
    </row>
    <row r="74" spans="1:21" x14ac:dyDescent="0.25">
      <c r="A74" s="20" t="s">
        <v>18</v>
      </c>
      <c r="F74" s="50" t="s">
        <v>19</v>
      </c>
      <c r="G74" s="50"/>
      <c r="M74" s="24" t="s">
        <v>109</v>
      </c>
      <c r="N74" s="1" t="s">
        <v>6</v>
      </c>
      <c r="O74" s="21" t="s">
        <v>93</v>
      </c>
    </row>
    <row r="75" spans="1:21" x14ac:dyDescent="0.25">
      <c r="A75" s="51" t="s">
        <v>69</v>
      </c>
      <c r="B75" s="51" t="s">
        <v>10</v>
      </c>
      <c r="C75" s="15">
        <v>4000000</v>
      </c>
      <c r="D75" s="16">
        <v>-4000000</v>
      </c>
      <c r="F75" s="51" t="s">
        <v>67</v>
      </c>
      <c r="G75" s="51" t="s">
        <v>10</v>
      </c>
      <c r="H75" s="15">
        <f t="array" ref="H75:I76">C75:D76</f>
        <v>4000000</v>
      </c>
      <c r="I75" s="16">
        <v>-4000000</v>
      </c>
      <c r="M75" s="24" t="s">
        <v>110</v>
      </c>
      <c r="N75" s="1" t="s">
        <v>6</v>
      </c>
      <c r="O75" s="21" t="s">
        <v>95</v>
      </c>
    </row>
    <row r="76" spans="1:21" x14ac:dyDescent="0.25">
      <c r="A76" s="51"/>
      <c r="B76" s="51"/>
      <c r="C76" s="15">
        <v>-4000000</v>
      </c>
      <c r="D76" s="16">
        <v>4000000</v>
      </c>
      <c r="F76" s="51"/>
      <c r="G76" s="51"/>
      <c r="H76" s="15">
        <v>-4000000</v>
      </c>
      <c r="I76" s="16">
        <v>4000000</v>
      </c>
    </row>
    <row r="77" spans="1:21" x14ac:dyDescent="0.25">
      <c r="A77" s="25"/>
      <c r="B77" s="25"/>
      <c r="C77" s="18"/>
      <c r="D77" s="18"/>
      <c r="F77" s="25"/>
      <c r="G77" s="25"/>
      <c r="H77" s="18"/>
      <c r="I77" s="18"/>
    </row>
    <row r="78" spans="1:21" x14ac:dyDescent="0.25">
      <c r="A78" s="50" t="s">
        <v>28</v>
      </c>
      <c r="B78" s="50"/>
    </row>
    <row r="79" spans="1:21" x14ac:dyDescent="0.25">
      <c r="M79" s="50" t="s">
        <v>101</v>
      </c>
      <c r="N79" s="50"/>
      <c r="O79" s="50"/>
      <c r="P79" s="50"/>
      <c r="Q79" s="50"/>
      <c r="R79" s="50"/>
      <c r="S79" s="50"/>
      <c r="T79" s="50"/>
      <c r="U79" s="50"/>
    </row>
    <row r="80" spans="1:21" x14ac:dyDescent="0.25">
      <c r="C80" s="15">
        <f>C71</f>
        <v>4000000</v>
      </c>
      <c r="D80" s="18">
        <f>D71</f>
        <v>-4000000</v>
      </c>
      <c r="E80" s="25">
        <v>0</v>
      </c>
      <c r="F80" s="25">
        <v>0</v>
      </c>
      <c r="G80" s="9">
        <v>0</v>
      </c>
    </row>
    <row r="81" spans="1:15" x14ac:dyDescent="0.25">
      <c r="C81" s="15">
        <f>C72</f>
        <v>-4000000</v>
      </c>
      <c r="D81" s="18">
        <f>D72+H71</f>
        <v>8000000</v>
      </c>
      <c r="E81" s="18">
        <f>I71</f>
        <v>-4000000</v>
      </c>
      <c r="F81" s="25">
        <v>0</v>
      </c>
      <c r="G81" s="9">
        <v>0</v>
      </c>
      <c r="M81" s="24" t="s">
        <v>46</v>
      </c>
      <c r="N81" s="1" t="s">
        <v>6</v>
      </c>
      <c r="O81" s="21">
        <f>C$5*C$61/2</f>
        <v>2250</v>
      </c>
    </row>
    <row r="82" spans="1:15" x14ac:dyDescent="0.25">
      <c r="A82" s="21" t="s">
        <v>70</v>
      </c>
      <c r="B82" s="1" t="s">
        <v>6</v>
      </c>
      <c r="C82" s="19">
        <v>0</v>
      </c>
      <c r="D82" s="18">
        <f>H72</f>
        <v>-4000000</v>
      </c>
      <c r="E82" s="18">
        <f>I72+C75</f>
        <v>8000000</v>
      </c>
      <c r="F82" s="18">
        <f>D75</f>
        <v>-4000000</v>
      </c>
      <c r="G82" s="9">
        <v>0</v>
      </c>
      <c r="M82" s="24" t="s">
        <v>60</v>
      </c>
      <c r="N82" s="1" t="s">
        <v>6</v>
      </c>
      <c r="O82" s="21">
        <f>C$5*C$61</f>
        <v>4500</v>
      </c>
    </row>
    <row r="83" spans="1:15" x14ac:dyDescent="0.25">
      <c r="C83" s="19">
        <v>0</v>
      </c>
      <c r="D83" s="18">
        <v>0</v>
      </c>
      <c r="E83" s="18">
        <f>C76</f>
        <v>-4000000</v>
      </c>
      <c r="F83" s="18">
        <f>D76+H75</f>
        <v>8000000</v>
      </c>
      <c r="G83" s="16">
        <f>I75</f>
        <v>-4000000</v>
      </c>
      <c r="M83" s="24" t="s">
        <v>61</v>
      </c>
      <c r="N83" s="1" t="s">
        <v>6</v>
      </c>
      <c r="O83" s="21">
        <f>C$5*C$61</f>
        <v>4500</v>
      </c>
    </row>
    <row r="84" spans="1:15" x14ac:dyDescent="0.25">
      <c r="C84" s="19">
        <v>0</v>
      </c>
      <c r="D84" s="18">
        <v>0</v>
      </c>
      <c r="E84" s="18">
        <v>0</v>
      </c>
      <c r="F84" s="18">
        <f>H76</f>
        <v>-4000000</v>
      </c>
      <c r="G84" s="16">
        <f>I76</f>
        <v>4000000</v>
      </c>
      <c r="M84" s="24" t="s">
        <v>112</v>
      </c>
      <c r="N84" s="1" t="s">
        <v>6</v>
      </c>
      <c r="O84" s="21">
        <f>C$5*C$61</f>
        <v>4500</v>
      </c>
    </row>
    <row r="85" spans="1:15" x14ac:dyDescent="0.25">
      <c r="C85" s="25"/>
      <c r="D85" s="18"/>
      <c r="E85" s="18"/>
      <c r="M85" s="24" t="s">
        <v>113</v>
      </c>
      <c r="N85" s="1" t="s">
        <v>6</v>
      </c>
      <c r="O85" s="21">
        <f>C$5*C$61/2</f>
        <v>2250</v>
      </c>
    </row>
    <row r="87" spans="1:15" x14ac:dyDescent="0.25">
      <c r="B87" s="22" t="s">
        <v>46</v>
      </c>
      <c r="D87" s="15">
        <f>C80</f>
        <v>4000000</v>
      </c>
      <c r="E87" s="18">
        <f t="shared" ref="E87:H87" si="4">D80</f>
        <v>-4000000</v>
      </c>
      <c r="F87" s="18">
        <f t="shared" si="4"/>
        <v>0</v>
      </c>
      <c r="G87" s="18">
        <f t="shared" si="4"/>
        <v>0</v>
      </c>
      <c r="H87" s="16">
        <f t="shared" si="4"/>
        <v>0</v>
      </c>
      <c r="J87" s="22" t="s">
        <v>114</v>
      </c>
    </row>
    <row r="88" spans="1:15" x14ac:dyDescent="0.25">
      <c r="B88" s="22" t="s">
        <v>60</v>
      </c>
      <c r="D88" s="15">
        <f t="shared" ref="D88:H88" si="5">C81</f>
        <v>-4000000</v>
      </c>
      <c r="E88" s="18">
        <f t="shared" si="5"/>
        <v>8000000</v>
      </c>
      <c r="F88" s="18">
        <f t="shared" si="5"/>
        <v>-4000000</v>
      </c>
      <c r="G88" s="18">
        <f t="shared" si="5"/>
        <v>0</v>
      </c>
      <c r="H88" s="16">
        <f t="shared" si="5"/>
        <v>0</v>
      </c>
      <c r="J88" s="22" t="s">
        <v>59</v>
      </c>
    </row>
    <row r="89" spans="1:15" x14ac:dyDescent="0.25">
      <c r="B89" s="22" t="s">
        <v>61</v>
      </c>
      <c r="C89" s="1" t="s">
        <v>6</v>
      </c>
      <c r="D89" s="15">
        <f t="shared" ref="D89:H89" si="6">C82</f>
        <v>0</v>
      </c>
      <c r="E89" s="18">
        <f t="shared" si="6"/>
        <v>-4000000</v>
      </c>
      <c r="F89" s="18">
        <f t="shared" si="6"/>
        <v>8000000</v>
      </c>
      <c r="G89" s="18">
        <f t="shared" si="6"/>
        <v>-4000000</v>
      </c>
      <c r="H89" s="16">
        <f t="shared" si="6"/>
        <v>0</v>
      </c>
      <c r="I89" s="21" t="s">
        <v>5</v>
      </c>
      <c r="J89" s="22" t="s">
        <v>103</v>
      </c>
    </row>
    <row r="90" spans="1:15" x14ac:dyDescent="0.25">
      <c r="B90" s="22" t="s">
        <v>112</v>
      </c>
      <c r="D90" s="15">
        <f t="shared" ref="D90:H90" si="7">C83</f>
        <v>0</v>
      </c>
      <c r="E90" s="18">
        <f t="shared" si="7"/>
        <v>0</v>
      </c>
      <c r="F90" s="18">
        <f t="shared" si="7"/>
        <v>-4000000</v>
      </c>
      <c r="G90" s="18">
        <f t="shared" si="7"/>
        <v>8000000</v>
      </c>
      <c r="H90" s="16">
        <f t="shared" si="7"/>
        <v>-4000000</v>
      </c>
      <c r="J90" s="22" t="s">
        <v>115</v>
      </c>
    </row>
    <row r="91" spans="1:15" x14ac:dyDescent="0.25">
      <c r="B91" s="22" t="s">
        <v>113</v>
      </c>
      <c r="D91" s="15">
        <f t="shared" ref="D91:H91" si="8">C84</f>
        <v>0</v>
      </c>
      <c r="E91" s="18">
        <f t="shared" si="8"/>
        <v>0</v>
      </c>
      <c r="F91" s="18">
        <f t="shared" si="8"/>
        <v>0</v>
      </c>
      <c r="G91" s="18">
        <f t="shared" si="8"/>
        <v>-4000000</v>
      </c>
      <c r="H91" s="16">
        <f t="shared" si="8"/>
        <v>4000000</v>
      </c>
      <c r="J91" s="22" t="s">
        <v>116</v>
      </c>
    </row>
    <row r="92" spans="1:15" x14ac:dyDescent="0.25">
      <c r="B92" s="24"/>
      <c r="D92" s="18"/>
      <c r="E92" s="18"/>
      <c r="F92" s="18"/>
      <c r="H92" s="24"/>
    </row>
    <row r="94" spans="1:15" x14ac:dyDescent="0.25">
      <c r="A94" s="55" t="s">
        <v>104</v>
      </c>
      <c r="B94" s="55"/>
      <c r="C94" s="55"/>
      <c r="D94" s="55"/>
      <c r="E94" s="24" t="s">
        <v>46</v>
      </c>
      <c r="F94" s="1" t="s">
        <v>6</v>
      </c>
      <c r="G94" s="21">
        <v>0</v>
      </c>
    </row>
    <row r="96" spans="1:15" x14ac:dyDescent="0.25">
      <c r="B96" s="12">
        <f>G94</f>
        <v>0</v>
      </c>
      <c r="D96" s="15">
        <v>4000000</v>
      </c>
      <c r="E96" s="18">
        <v>-4000000</v>
      </c>
      <c r="F96" s="25">
        <v>0</v>
      </c>
      <c r="G96" s="25">
        <v>0</v>
      </c>
      <c r="H96" s="9">
        <v>0</v>
      </c>
      <c r="J96" s="22">
        <v>0</v>
      </c>
    </row>
    <row r="97" spans="1:10" x14ac:dyDescent="0.25">
      <c r="B97" s="12">
        <f>O82</f>
        <v>4500</v>
      </c>
      <c r="D97" s="15">
        <v>-4000000</v>
      </c>
      <c r="E97" s="18">
        <v>8000000</v>
      </c>
      <c r="F97" s="18">
        <v>-4000000</v>
      </c>
      <c r="G97" s="25">
        <v>0</v>
      </c>
      <c r="H97" s="9">
        <v>0</v>
      </c>
      <c r="J97" s="22" t="s">
        <v>59</v>
      </c>
    </row>
    <row r="98" spans="1:10" x14ac:dyDescent="0.25">
      <c r="B98" s="12">
        <f>O83</f>
        <v>4500</v>
      </c>
      <c r="C98" s="1" t="s">
        <v>6</v>
      </c>
      <c r="D98" s="19">
        <v>0</v>
      </c>
      <c r="E98" s="18">
        <v>-4000000</v>
      </c>
      <c r="F98" s="18">
        <v>8000000</v>
      </c>
      <c r="G98" s="18">
        <v>-4000000</v>
      </c>
      <c r="H98" s="9">
        <v>0</v>
      </c>
      <c r="I98" s="21" t="s">
        <v>5</v>
      </c>
      <c r="J98" s="22" t="s">
        <v>103</v>
      </c>
    </row>
    <row r="99" spans="1:10" x14ac:dyDescent="0.25">
      <c r="B99" s="12">
        <f>O84</f>
        <v>4500</v>
      </c>
      <c r="D99" s="19">
        <v>0</v>
      </c>
      <c r="E99" s="18">
        <v>0</v>
      </c>
      <c r="F99" s="18">
        <v>-4000000</v>
      </c>
      <c r="G99" s="18">
        <v>8000000</v>
      </c>
      <c r="H99" s="16">
        <v>-4000000</v>
      </c>
      <c r="J99" s="22" t="s">
        <v>115</v>
      </c>
    </row>
    <row r="100" spans="1:10" x14ac:dyDescent="0.25">
      <c r="B100" s="12">
        <f>O85</f>
        <v>2250</v>
      </c>
      <c r="D100" s="19">
        <v>0</v>
      </c>
      <c r="E100" s="18">
        <v>0</v>
      </c>
      <c r="F100" s="18">
        <v>0</v>
      </c>
      <c r="G100" s="18">
        <v>-4000000</v>
      </c>
      <c r="H100" s="16">
        <v>4000000</v>
      </c>
      <c r="J100" s="22" t="s">
        <v>116</v>
      </c>
    </row>
    <row r="101" spans="1:10" x14ac:dyDescent="0.25">
      <c r="B101" s="25"/>
      <c r="D101" s="18"/>
      <c r="E101" s="18"/>
      <c r="F101" s="18"/>
      <c r="H101" s="24"/>
    </row>
    <row r="103" spans="1:10" x14ac:dyDescent="0.25">
      <c r="A103" s="50" t="s">
        <v>29</v>
      </c>
      <c r="B103" s="50"/>
      <c r="C103" s="50"/>
    </row>
    <row r="105" spans="1:10" x14ac:dyDescent="0.25">
      <c r="B105" s="12">
        <f>B97</f>
        <v>4500</v>
      </c>
      <c r="C105" s="32"/>
      <c r="D105" s="15">
        <v>8000000</v>
      </c>
      <c r="E105" s="18">
        <v>-4000000</v>
      </c>
      <c r="F105" s="25">
        <v>0</v>
      </c>
      <c r="G105" s="9">
        <v>0</v>
      </c>
      <c r="I105" s="22" t="s">
        <v>59</v>
      </c>
    </row>
    <row r="106" spans="1:10" x14ac:dyDescent="0.25">
      <c r="B106" s="12">
        <f>B98</f>
        <v>4500</v>
      </c>
      <c r="C106" s="53" t="s">
        <v>10</v>
      </c>
      <c r="D106" s="15">
        <v>-4000000</v>
      </c>
      <c r="E106" s="18">
        <v>8000000</v>
      </c>
      <c r="F106" s="18">
        <v>-4000000</v>
      </c>
      <c r="G106" s="9">
        <v>0</v>
      </c>
      <c r="H106" s="21" t="s">
        <v>5</v>
      </c>
      <c r="I106" s="22" t="s">
        <v>103</v>
      </c>
    </row>
    <row r="107" spans="1:10" x14ac:dyDescent="0.25">
      <c r="B107" s="12">
        <f t="shared" ref="B107:B108" si="9">B99</f>
        <v>4500</v>
      </c>
      <c r="C107" s="53"/>
      <c r="D107" s="15">
        <v>0</v>
      </c>
      <c r="E107" s="18">
        <v>-4000000</v>
      </c>
      <c r="F107" s="18">
        <v>8000000</v>
      </c>
      <c r="G107" s="16">
        <v>-4000000</v>
      </c>
      <c r="I107" s="22" t="s">
        <v>115</v>
      </c>
    </row>
    <row r="108" spans="1:10" x14ac:dyDescent="0.25">
      <c r="B108" s="12">
        <f t="shared" si="9"/>
        <v>2250</v>
      </c>
      <c r="C108" s="25"/>
      <c r="D108" s="15">
        <v>0</v>
      </c>
      <c r="E108" s="18">
        <v>0</v>
      </c>
      <c r="F108" s="18">
        <v>-4000000</v>
      </c>
      <c r="G108" s="16">
        <v>4000000</v>
      </c>
      <c r="I108" s="22" t="s">
        <v>116</v>
      </c>
    </row>
    <row r="109" spans="1:10" x14ac:dyDescent="0.25">
      <c r="B109" s="25"/>
      <c r="C109" s="25"/>
      <c r="D109" s="18"/>
      <c r="E109" s="18"/>
      <c r="F109" s="25"/>
      <c r="G109" s="24"/>
    </row>
    <row r="111" spans="1:10" x14ac:dyDescent="0.25">
      <c r="A111" s="20" t="s">
        <v>12</v>
      </c>
    </row>
    <row r="113" spans="1:16" x14ac:dyDescent="0.25">
      <c r="B113" s="22" t="s">
        <v>59</v>
      </c>
      <c r="C113" s="32"/>
      <c r="D113" s="15">
        <f t="array" ref="D113:G116">MINVERSE(D105:G108)</f>
        <v>2.4999999999999994E-7</v>
      </c>
      <c r="E113" s="18">
        <v>2.4999999999999988E-7</v>
      </c>
      <c r="F113" s="30">
        <v>2.4999999999999983E-7</v>
      </c>
      <c r="G113" s="9">
        <v>2.4999999999999983E-7</v>
      </c>
      <c r="I113" s="12">
        <v>4500</v>
      </c>
    </row>
    <row r="114" spans="1:16" x14ac:dyDescent="0.25">
      <c r="B114" s="22" t="s">
        <v>103</v>
      </c>
      <c r="C114" s="53" t="s">
        <v>10</v>
      </c>
      <c r="D114" s="15">
        <v>2.4999999999999988E-7</v>
      </c>
      <c r="E114" s="18">
        <v>4.9999999999999977E-7</v>
      </c>
      <c r="F114" s="30">
        <v>4.9999999999999966E-7</v>
      </c>
      <c r="G114" s="9">
        <v>4.9999999999999966E-7</v>
      </c>
      <c r="H114" s="52" t="s">
        <v>5</v>
      </c>
      <c r="I114" s="12">
        <v>4500</v>
      </c>
    </row>
    <row r="115" spans="1:16" x14ac:dyDescent="0.25">
      <c r="B115" s="22" t="s">
        <v>115</v>
      </c>
      <c r="C115" s="53"/>
      <c r="D115" s="15">
        <v>2.4999999999999983E-7</v>
      </c>
      <c r="E115" s="18">
        <v>4.9999999999999966E-7</v>
      </c>
      <c r="F115" s="25">
        <v>7.4999999999999949E-7</v>
      </c>
      <c r="G115" s="9">
        <v>7.499999999999996E-7</v>
      </c>
      <c r="H115" s="52"/>
      <c r="I115" s="12">
        <v>4500</v>
      </c>
    </row>
    <row r="116" spans="1:16" x14ac:dyDescent="0.25">
      <c r="B116" s="22" t="s">
        <v>116</v>
      </c>
      <c r="C116" s="25"/>
      <c r="D116" s="15">
        <v>2.4999999999999983E-7</v>
      </c>
      <c r="E116" s="18">
        <v>4.9999999999999966E-7</v>
      </c>
      <c r="F116" s="25">
        <v>7.4999999999999949E-7</v>
      </c>
      <c r="G116" s="9">
        <v>9.9999999999999953E-7</v>
      </c>
      <c r="I116" s="12">
        <v>2250</v>
      </c>
    </row>
    <row r="118" spans="1:16" x14ac:dyDescent="0.25">
      <c r="A118" s="50" t="s">
        <v>11</v>
      </c>
      <c r="B118" s="50"/>
    </row>
    <row r="120" spans="1:16" x14ac:dyDescent="0.25">
      <c r="B120" s="22" t="s">
        <v>59</v>
      </c>
      <c r="D120" s="12">
        <f t="array" ref="D120:D123">MMULT(D113:G116,I113:I116)</f>
        <v>3.9374999999999983E-3</v>
      </c>
      <c r="G120" s="24"/>
      <c r="H120" s="1"/>
      <c r="I120" s="17"/>
    </row>
    <row r="121" spans="1:16" x14ac:dyDescent="0.25">
      <c r="B121" s="22" t="s">
        <v>103</v>
      </c>
      <c r="C121" s="53" t="s">
        <v>10</v>
      </c>
      <c r="D121" s="12">
        <v>6.7499999999999965E-3</v>
      </c>
    </row>
    <row r="122" spans="1:16" x14ac:dyDescent="0.25">
      <c r="B122" s="22" t="s">
        <v>115</v>
      </c>
      <c r="C122" s="53"/>
      <c r="D122" s="12">
        <v>8.4374999999999954E-3</v>
      </c>
    </row>
    <row r="123" spans="1:16" x14ac:dyDescent="0.25">
      <c r="B123" s="22" t="s">
        <v>116</v>
      </c>
      <c r="D123" s="12">
        <v>8.9999999999999941E-3</v>
      </c>
    </row>
    <row r="124" spans="1:16" x14ac:dyDescent="0.25">
      <c r="A124" s="20"/>
      <c r="B124" s="24"/>
      <c r="D124" s="25"/>
      <c r="J124" s="20"/>
    </row>
    <row r="125" spans="1:16" x14ac:dyDescent="0.25">
      <c r="A125" s="20" t="s">
        <v>16</v>
      </c>
      <c r="B125" s="24"/>
      <c r="D125" s="25"/>
      <c r="J125" s="20" t="s">
        <v>17</v>
      </c>
    </row>
    <row r="126" spans="1:16" x14ac:dyDescent="0.25">
      <c r="B126" s="21">
        <f>(D120-C68)/C61</f>
        <v>2.6249999999999988E-4</v>
      </c>
      <c r="D126" s="50" t="s">
        <v>34</v>
      </c>
      <c r="E126" s="50"/>
      <c r="F126" s="50"/>
      <c r="G126" s="50"/>
      <c r="K126" s="21">
        <f>(D121-D120)/C61</f>
        <v>1.8749999999999987E-4</v>
      </c>
      <c r="M126" s="50" t="s">
        <v>37</v>
      </c>
      <c r="N126" s="50"/>
      <c r="O126" s="50"/>
      <c r="P126" s="50"/>
    </row>
    <row r="127" spans="1:16" x14ac:dyDescent="0.25">
      <c r="A127" s="27" t="s">
        <v>43</v>
      </c>
      <c r="B127" s="17">
        <f>B126*C4</f>
        <v>7874.9999999999964</v>
      </c>
      <c r="C127" s="21" t="s">
        <v>21</v>
      </c>
      <c r="D127" s="50" t="s">
        <v>36</v>
      </c>
      <c r="E127" s="50"/>
      <c r="F127" s="50"/>
      <c r="G127" s="50"/>
      <c r="J127" s="27" t="s">
        <v>64</v>
      </c>
      <c r="K127" s="17">
        <f>K126*C4</f>
        <v>5624.9999999999964</v>
      </c>
      <c r="L127" s="21" t="s">
        <v>21</v>
      </c>
      <c r="M127" s="50" t="s">
        <v>35</v>
      </c>
      <c r="N127" s="50"/>
      <c r="O127" s="50"/>
      <c r="P127" s="50"/>
    </row>
    <row r="130" spans="1:16" x14ac:dyDescent="0.25">
      <c r="A130" s="20" t="s">
        <v>18</v>
      </c>
      <c r="B130" s="24"/>
      <c r="D130" s="25"/>
      <c r="J130" s="20" t="s">
        <v>19</v>
      </c>
    </row>
    <row r="131" spans="1:16" x14ac:dyDescent="0.25">
      <c r="B131" s="21">
        <f>(D122-D121)/C61</f>
        <v>1.1249999999999993E-4</v>
      </c>
      <c r="D131" s="50" t="s">
        <v>130</v>
      </c>
      <c r="E131" s="50"/>
      <c r="F131" s="50"/>
      <c r="G131" s="50"/>
      <c r="K131" s="21">
        <f>(D123-D122)/C61</f>
        <v>3.7499999999999915E-5</v>
      </c>
      <c r="M131" s="50" t="s">
        <v>129</v>
      </c>
      <c r="N131" s="50"/>
      <c r="O131" s="50"/>
      <c r="P131" s="50"/>
    </row>
    <row r="132" spans="1:16" x14ac:dyDescent="0.25">
      <c r="A132" s="27" t="s">
        <v>132</v>
      </c>
      <c r="B132" s="17">
        <f>B131*C4</f>
        <v>3374.9999999999977</v>
      </c>
      <c r="C132" s="21" t="s">
        <v>21</v>
      </c>
      <c r="D132" s="50" t="s">
        <v>131</v>
      </c>
      <c r="E132" s="50"/>
      <c r="F132" s="50"/>
      <c r="G132" s="50"/>
      <c r="J132" s="27" t="s">
        <v>133</v>
      </c>
      <c r="K132" s="17">
        <f>K131*C4</f>
        <v>1124.9999999999975</v>
      </c>
      <c r="L132" s="21" t="s">
        <v>21</v>
      </c>
      <c r="M132" s="50" t="s">
        <v>128</v>
      </c>
      <c r="N132" s="50"/>
      <c r="O132" s="50"/>
      <c r="P132" s="50"/>
    </row>
    <row r="135" spans="1:16" x14ac:dyDescent="0.25">
      <c r="A135" s="50" t="s">
        <v>117</v>
      </c>
      <c r="B135" s="50"/>
    </row>
    <row r="136" spans="1:16" x14ac:dyDescent="0.25">
      <c r="B136" s="50" t="s">
        <v>118</v>
      </c>
      <c r="C136" s="50"/>
      <c r="D136" s="50"/>
      <c r="E136" s="50"/>
    </row>
    <row r="137" spans="1:16" x14ac:dyDescent="0.25">
      <c r="B137" s="20"/>
      <c r="C137" s="20"/>
      <c r="D137" s="20"/>
      <c r="E137" s="20"/>
    </row>
    <row r="138" spans="1:16" x14ac:dyDescent="0.25">
      <c r="B138" s="50" t="s">
        <v>121</v>
      </c>
      <c r="C138" s="50"/>
      <c r="D138" s="50"/>
      <c r="E138" s="17">
        <f>D51</f>
        <v>8.9999999999999993E-3</v>
      </c>
    </row>
    <row r="139" spans="1:16" x14ac:dyDescent="0.25">
      <c r="B139" s="50" t="s">
        <v>153</v>
      </c>
      <c r="C139" s="50"/>
      <c r="D139" s="50"/>
      <c r="E139" s="17">
        <f>D123</f>
        <v>8.9999999999999941E-3</v>
      </c>
    </row>
    <row r="140" spans="1:16" x14ac:dyDescent="0.25">
      <c r="B140" s="50" t="s">
        <v>119</v>
      </c>
      <c r="C140" s="50"/>
      <c r="D140" s="50"/>
      <c r="E140" s="17">
        <f>C5*C3^2/(2*C2*C4)</f>
        <v>8.9999999999999993E-3</v>
      </c>
    </row>
    <row r="143" spans="1:16" x14ac:dyDescent="0.25">
      <c r="B143" s="50" t="s">
        <v>122</v>
      </c>
      <c r="C143" s="50"/>
      <c r="D143" s="50"/>
      <c r="E143" s="50"/>
    </row>
    <row r="144" spans="1:16" x14ac:dyDescent="0.25">
      <c r="B144" s="50" t="s">
        <v>121</v>
      </c>
      <c r="C144" s="50"/>
      <c r="D144" s="50"/>
      <c r="F144" s="50" t="s">
        <v>153</v>
      </c>
      <c r="G144" s="50"/>
      <c r="H144" s="50"/>
      <c r="J144" s="50" t="s">
        <v>119</v>
      </c>
      <c r="K144" s="50"/>
      <c r="L144" s="50"/>
    </row>
    <row r="145" spans="2:12" x14ac:dyDescent="0.25">
      <c r="B145" s="21">
        <v>0</v>
      </c>
      <c r="C145" s="21">
        <v>0</v>
      </c>
      <c r="F145" s="21">
        <v>0</v>
      </c>
      <c r="G145" s="21">
        <v>0</v>
      </c>
      <c r="J145" s="29">
        <v>0</v>
      </c>
      <c r="K145" s="17">
        <f>(J145*C$5*(C$3-J145/2))/(C$2*C$4)</f>
        <v>0</v>
      </c>
    </row>
    <row r="146" spans="2:12" x14ac:dyDescent="0.25">
      <c r="B146" s="21">
        <v>30</v>
      </c>
      <c r="C146" s="21">
        <f>D50</f>
        <v>6.7499999999999991E-3</v>
      </c>
      <c r="F146" s="21">
        <v>15</v>
      </c>
      <c r="G146" s="21">
        <f>D120</f>
        <v>3.9374999999999983E-3</v>
      </c>
      <c r="J146" s="29">
        <v>15</v>
      </c>
      <c r="K146" s="17">
        <f t="shared" ref="K146:K149" si="10">(J146*C$5*(C$3-J146/2))/(C$2*C$4)</f>
        <v>3.9375E-3</v>
      </c>
    </row>
    <row r="147" spans="2:12" x14ac:dyDescent="0.25">
      <c r="B147" s="21">
        <v>60</v>
      </c>
      <c r="C147" s="17">
        <f>E138</f>
        <v>8.9999999999999993E-3</v>
      </c>
      <c r="F147" s="21">
        <v>30</v>
      </c>
      <c r="G147" s="29">
        <f>D121</f>
        <v>6.7499999999999965E-3</v>
      </c>
      <c r="J147" s="29">
        <v>30</v>
      </c>
      <c r="K147" s="17">
        <f t="shared" si="10"/>
        <v>6.7499999999999999E-3</v>
      </c>
    </row>
    <row r="148" spans="2:12" x14ac:dyDescent="0.25">
      <c r="F148" s="21">
        <v>45</v>
      </c>
      <c r="G148" s="29">
        <f>D122</f>
        <v>8.4374999999999954E-3</v>
      </c>
      <c r="J148" s="29">
        <v>45</v>
      </c>
      <c r="K148" s="17">
        <f t="shared" si="10"/>
        <v>8.4375000000000006E-3</v>
      </c>
    </row>
    <row r="149" spans="2:12" x14ac:dyDescent="0.25">
      <c r="F149" s="21">
        <v>60</v>
      </c>
      <c r="G149" s="29">
        <f>D123</f>
        <v>8.9999999999999941E-3</v>
      </c>
      <c r="J149" s="29">
        <v>60</v>
      </c>
      <c r="K149" s="17">
        <f t="shared" si="10"/>
        <v>8.9999999999999993E-3</v>
      </c>
    </row>
    <row r="150" spans="2:12" x14ac:dyDescent="0.25">
      <c r="K150" s="17"/>
    </row>
    <row r="152" spans="2:12" x14ac:dyDescent="0.25">
      <c r="B152" s="50" t="s">
        <v>124</v>
      </c>
      <c r="C152" s="50"/>
      <c r="D152" s="50"/>
      <c r="E152" s="50"/>
      <c r="F152" s="29"/>
      <c r="G152" s="29"/>
      <c r="H152" s="29"/>
      <c r="I152" s="29"/>
      <c r="J152" s="29"/>
      <c r="K152" s="29"/>
      <c r="L152" s="29"/>
    </row>
    <row r="153" spans="2:12" x14ac:dyDescent="0.25">
      <c r="B153" s="50" t="s">
        <v>121</v>
      </c>
      <c r="C153" s="50"/>
      <c r="D153" s="50"/>
      <c r="E153" s="29"/>
      <c r="F153" s="50" t="s">
        <v>153</v>
      </c>
      <c r="G153" s="50"/>
      <c r="H153" s="50"/>
      <c r="I153" s="29"/>
      <c r="J153" s="50" t="s">
        <v>119</v>
      </c>
      <c r="K153" s="50"/>
      <c r="L153" s="50"/>
    </row>
    <row r="154" spans="2:12" x14ac:dyDescent="0.25">
      <c r="B154" s="29" t="s">
        <v>154</v>
      </c>
      <c r="C154" s="17">
        <f>B55</f>
        <v>6749.9999999999991</v>
      </c>
      <c r="D154" s="29"/>
      <c r="E154" s="29"/>
      <c r="F154" s="29" t="s">
        <v>123</v>
      </c>
      <c r="G154" s="17">
        <f>B127</f>
        <v>7874.9999999999964</v>
      </c>
      <c r="H154" s="29"/>
      <c r="I154" s="29"/>
      <c r="J154" s="29">
        <v>0</v>
      </c>
      <c r="K154" s="17">
        <f>C$5*(C$3-J154)/C$2</f>
        <v>9000</v>
      </c>
      <c r="L154" s="29"/>
    </row>
    <row r="155" spans="2:12" x14ac:dyDescent="0.25">
      <c r="B155" s="29" t="s">
        <v>125</v>
      </c>
      <c r="C155" s="17">
        <v>6749.9999999999991</v>
      </c>
      <c r="D155" s="29"/>
      <c r="E155" s="29"/>
      <c r="F155" s="29" t="s">
        <v>125</v>
      </c>
      <c r="G155" s="17">
        <f>K127</f>
        <v>5624.9999999999964</v>
      </c>
      <c r="H155" s="29"/>
      <c r="I155" s="29"/>
      <c r="J155" s="29">
        <v>15</v>
      </c>
      <c r="K155" s="17">
        <f t="shared" ref="K155:K158" si="11">C$5*(C$3-J155)/C$2</f>
        <v>6750</v>
      </c>
      <c r="L155" s="29"/>
    </row>
    <row r="156" spans="2:12" x14ac:dyDescent="0.25">
      <c r="B156" s="29" t="s">
        <v>126</v>
      </c>
      <c r="C156" s="17">
        <f>K55</f>
        <v>2250</v>
      </c>
      <c r="D156" s="29"/>
      <c r="E156" s="29"/>
      <c r="F156" s="29" t="s">
        <v>126</v>
      </c>
      <c r="G156" s="17">
        <f>B132</f>
        <v>3374.9999999999977</v>
      </c>
      <c r="H156" s="29"/>
      <c r="I156" s="29"/>
      <c r="J156" s="29">
        <v>30</v>
      </c>
      <c r="K156" s="17">
        <f t="shared" si="11"/>
        <v>4500</v>
      </c>
      <c r="L156" s="29"/>
    </row>
    <row r="157" spans="2:12" x14ac:dyDescent="0.25">
      <c r="B157" s="29" t="s">
        <v>127</v>
      </c>
      <c r="C157" s="17">
        <v>2250</v>
      </c>
      <c r="D157" s="29"/>
      <c r="E157" s="29"/>
      <c r="F157" s="29" t="s">
        <v>127</v>
      </c>
      <c r="G157" s="17">
        <f>K132</f>
        <v>1124.9999999999975</v>
      </c>
      <c r="H157" s="29"/>
      <c r="I157" s="29"/>
      <c r="J157" s="29">
        <v>45</v>
      </c>
      <c r="K157" s="17">
        <f t="shared" si="11"/>
        <v>2250</v>
      </c>
      <c r="L157" s="29"/>
    </row>
    <row r="158" spans="2:12" x14ac:dyDescent="0.25">
      <c r="B158" s="29"/>
      <c r="C158" s="29"/>
      <c r="D158" s="29"/>
      <c r="E158" s="29"/>
      <c r="F158" s="29"/>
      <c r="G158" s="29"/>
      <c r="H158" s="29"/>
      <c r="I158" s="29"/>
      <c r="J158" s="29">
        <v>60</v>
      </c>
      <c r="K158" s="17">
        <f t="shared" si="11"/>
        <v>0</v>
      </c>
      <c r="L158" s="29"/>
    </row>
  </sheetData>
  <mergeCells count="77">
    <mergeCell ref="F144:H144"/>
    <mergeCell ref="J144:L144"/>
    <mergeCell ref="B152:E152"/>
    <mergeCell ref="B153:D153"/>
    <mergeCell ref="F153:H153"/>
    <mergeCell ref="J153:L153"/>
    <mergeCell ref="B143:E143"/>
    <mergeCell ref="B138:D138"/>
    <mergeCell ref="B139:D139"/>
    <mergeCell ref="B140:D140"/>
    <mergeCell ref="B144:D144"/>
    <mergeCell ref="B1:M1"/>
    <mergeCell ref="M6:N6"/>
    <mergeCell ref="M7:N7"/>
    <mergeCell ref="M11:N11"/>
    <mergeCell ref="G19:G20"/>
    <mergeCell ref="B11:B12"/>
    <mergeCell ref="B19:B20"/>
    <mergeCell ref="A7:F7"/>
    <mergeCell ref="Q8:W8"/>
    <mergeCell ref="Q9:R9"/>
    <mergeCell ref="M15:U15"/>
    <mergeCell ref="A32:D32"/>
    <mergeCell ref="A48:B48"/>
    <mergeCell ref="F19:F20"/>
    <mergeCell ref="A22:B22"/>
    <mergeCell ref="A38:C38"/>
    <mergeCell ref="C40:C41"/>
    <mergeCell ref="F40:F41"/>
    <mergeCell ref="C45:C46"/>
    <mergeCell ref="F45:F46"/>
    <mergeCell ref="A11:A12"/>
    <mergeCell ref="A19:A20"/>
    <mergeCell ref="M54:P54"/>
    <mergeCell ref="D55:G55"/>
    <mergeCell ref="M55:P55"/>
    <mergeCell ref="M60:N60"/>
    <mergeCell ref="M61:N61"/>
    <mergeCell ref="A59:F59"/>
    <mergeCell ref="D54:G54"/>
    <mergeCell ref="Q62:W62"/>
    <mergeCell ref="Q63:R63"/>
    <mergeCell ref="A63:A64"/>
    <mergeCell ref="B63:B64"/>
    <mergeCell ref="A94:D94"/>
    <mergeCell ref="M69:N69"/>
    <mergeCell ref="F70:G70"/>
    <mergeCell ref="M65:N65"/>
    <mergeCell ref="M79:U79"/>
    <mergeCell ref="A71:A72"/>
    <mergeCell ref="B71:B72"/>
    <mergeCell ref="F71:F72"/>
    <mergeCell ref="G71:G72"/>
    <mergeCell ref="A78:B78"/>
    <mergeCell ref="M73:N73"/>
    <mergeCell ref="A75:A76"/>
    <mergeCell ref="M132:P132"/>
    <mergeCell ref="C121:C122"/>
    <mergeCell ref="C114:C115"/>
    <mergeCell ref="D126:G126"/>
    <mergeCell ref="M126:P126"/>
    <mergeCell ref="D127:G127"/>
    <mergeCell ref="M127:P127"/>
    <mergeCell ref="M131:P131"/>
    <mergeCell ref="C50:C51"/>
    <mergeCell ref="A135:B135"/>
    <mergeCell ref="B136:E136"/>
    <mergeCell ref="H114:H115"/>
    <mergeCell ref="D131:G131"/>
    <mergeCell ref="A118:B118"/>
    <mergeCell ref="D132:G132"/>
    <mergeCell ref="B75:B76"/>
    <mergeCell ref="F75:F76"/>
    <mergeCell ref="G75:G76"/>
    <mergeCell ref="F74:G74"/>
    <mergeCell ref="A103:C103"/>
    <mergeCell ref="C106:C1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 2.2</vt:lpstr>
      <vt:lpstr>Q. 2.11</vt:lpstr>
      <vt:lpstr>Example 3.12</vt:lpstr>
      <vt:lpstr>Q. 3.29</vt:lpstr>
      <vt:lpstr>Example 3.55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2013-07-23T11:27:26Z</dcterms:modified>
</cp:coreProperties>
</file>